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31" i="1"/>
  <c r="AH43" i="2"/>
  <c r="AG43"/>
  <c r="AF43"/>
  <c r="AE43"/>
  <c r="AD43"/>
  <c r="AC43"/>
  <c r="AB43"/>
  <c r="AA43"/>
  <c r="Z43"/>
  <c r="Y43"/>
  <c r="X43"/>
  <c r="W43"/>
  <c r="V43"/>
  <c r="U43"/>
  <c r="T43"/>
  <c r="S43"/>
  <c r="R43"/>
  <c r="L43"/>
  <c r="K43"/>
  <c r="J43"/>
  <c r="H43"/>
  <c r="AI42"/>
  <c r="G42"/>
  <c r="O42" s="1"/>
  <c r="AI41"/>
  <c r="G41"/>
  <c r="O41" s="1"/>
  <c r="AI40"/>
  <c r="G40"/>
  <c r="O40" s="1"/>
  <c r="AI39"/>
  <c r="G39"/>
  <c r="O39" s="1"/>
  <c r="AI38"/>
  <c r="G38"/>
  <c r="O38" s="1"/>
  <c r="AI37"/>
  <c r="G37"/>
  <c r="O37" s="1"/>
  <c r="AI36"/>
  <c r="G36"/>
  <c r="O36" s="1"/>
  <c r="AI35"/>
  <c r="G35"/>
  <c r="O35" s="1"/>
  <c r="AI34"/>
  <c r="G34"/>
  <c r="O34" s="1"/>
  <c r="AI33"/>
  <c r="G33"/>
  <c r="O33" s="1"/>
  <c r="AI32"/>
  <c r="G32"/>
  <c r="O32" s="1"/>
  <c r="AI31"/>
  <c r="G31"/>
  <c r="O31" s="1"/>
  <c r="AI30"/>
  <c r="G30"/>
  <c r="O30" s="1"/>
  <c r="AI29"/>
  <c r="G29"/>
  <c r="O29" s="1"/>
  <c r="AI28"/>
  <c r="G28"/>
  <c r="O28" s="1"/>
  <c r="AI27"/>
  <c r="G27"/>
  <c r="O27" s="1"/>
  <c r="AI26"/>
  <c r="G26"/>
  <c r="O26" s="1"/>
  <c r="AI25"/>
  <c r="G25"/>
  <c r="O25" s="1"/>
  <c r="AI24"/>
  <c r="G24"/>
  <c r="O24" s="1"/>
  <c r="AI23"/>
  <c r="G23"/>
  <c r="O23" s="1"/>
  <c r="AI22"/>
  <c r="G22"/>
  <c r="O22" s="1"/>
  <c r="AI21"/>
  <c r="G21"/>
  <c r="O21" s="1"/>
  <c r="AI20"/>
  <c r="G20"/>
  <c r="O20" s="1"/>
  <c r="AI19"/>
  <c r="G19"/>
  <c r="O19" s="1"/>
  <c r="AI18"/>
  <c r="G18"/>
  <c r="O18" s="1"/>
  <c r="AI17"/>
  <c r="G17"/>
  <c r="O17" s="1"/>
  <c r="AI16"/>
  <c r="G16"/>
  <c r="N16" s="1"/>
  <c r="AI15"/>
  <c r="G15"/>
  <c r="O15" s="1"/>
  <c r="AI14"/>
  <c r="AI43" s="1"/>
  <c r="G14"/>
  <c r="O14" s="1"/>
  <c r="L31" i="1"/>
  <c r="H31"/>
  <c r="I30"/>
  <c r="I29"/>
  <c r="I28"/>
  <c r="M28" s="1"/>
  <c r="I27"/>
  <c r="M27" s="1"/>
  <c r="I26"/>
  <c r="I25"/>
  <c r="M25" s="1"/>
  <c r="M24"/>
  <c r="I24"/>
  <c r="K23"/>
  <c r="K31" s="1"/>
  <c r="I23"/>
  <c r="M23" s="1"/>
  <c r="I22"/>
  <c r="M22" s="1"/>
  <c r="I21"/>
  <c r="I20"/>
  <c r="I19"/>
  <c r="I18"/>
  <c r="I17"/>
  <c r="I16"/>
  <c r="I15"/>
  <c r="I14"/>
  <c r="I13"/>
  <c r="I12"/>
  <c r="I11"/>
  <c r="N18" l="1"/>
  <c r="M18"/>
  <c r="M21"/>
  <c r="N21" s="1"/>
  <c r="N24"/>
  <c r="M26"/>
  <c r="N26" s="1"/>
  <c r="N28"/>
  <c r="M16" i="2"/>
  <c r="O16"/>
  <c r="O43" s="1"/>
  <c r="I14"/>
  <c r="N14"/>
  <c r="I15"/>
  <c r="N15"/>
  <c r="I16"/>
  <c r="I17"/>
  <c r="N17"/>
  <c r="I18"/>
  <c r="N18"/>
  <c r="I19"/>
  <c r="N19"/>
  <c r="I20"/>
  <c r="N20"/>
  <c r="I21"/>
  <c r="N21"/>
  <c r="I22"/>
  <c r="N22"/>
  <c r="I23"/>
  <c r="N23"/>
  <c r="I24"/>
  <c r="N24"/>
  <c r="I25"/>
  <c r="N25"/>
  <c r="I26"/>
  <c r="N26"/>
  <c r="I27"/>
  <c r="N27"/>
  <c r="I28"/>
  <c r="N28"/>
  <c r="I29"/>
  <c r="N29"/>
  <c r="I30"/>
  <c r="N30"/>
  <c r="I31"/>
  <c r="N31"/>
  <c r="I32"/>
  <c r="N32"/>
  <c r="I33"/>
  <c r="N33"/>
  <c r="I34"/>
  <c r="N34"/>
  <c r="I35"/>
  <c r="N35"/>
  <c r="I36"/>
  <c r="N36"/>
  <c r="I37"/>
  <c r="N37"/>
  <c r="I38"/>
  <c r="N38"/>
  <c r="I39"/>
  <c r="N39"/>
  <c r="I40"/>
  <c r="N40"/>
  <c r="I41"/>
  <c r="N41"/>
  <c r="I42"/>
  <c r="N42"/>
  <c r="M14"/>
  <c r="M15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12" i="1"/>
  <c r="J11"/>
  <c r="M11" s="1"/>
  <c r="J12"/>
  <c r="N12"/>
  <c r="J13"/>
  <c r="M13" s="1"/>
  <c r="N13" s="1"/>
  <c r="J14"/>
  <c r="M14" s="1"/>
  <c r="N14" s="1"/>
  <c r="J15"/>
  <c r="M15" s="1"/>
  <c r="N15" s="1"/>
  <c r="J16"/>
  <c r="M16" s="1"/>
  <c r="N16" s="1"/>
  <c r="M17"/>
  <c r="N17" s="1"/>
  <c r="J19"/>
  <c r="M19" s="1"/>
  <c r="J20"/>
  <c r="N22"/>
  <c r="N23"/>
  <c r="N25"/>
  <c r="N27"/>
  <c r="J29"/>
  <c r="J30"/>
  <c r="M30" s="1"/>
  <c r="N29" l="1"/>
  <c r="M29"/>
  <c r="P16" i="2"/>
  <c r="Q16" s="1"/>
  <c r="AJ16" s="1"/>
  <c r="P15"/>
  <c r="Q15" s="1"/>
  <c r="AJ15" s="1"/>
  <c r="I43"/>
  <c r="P14"/>
  <c r="P42"/>
  <c r="Q42" s="1"/>
  <c r="AJ42" s="1"/>
  <c r="P41"/>
  <c r="Q41" s="1"/>
  <c r="AJ41" s="1"/>
  <c r="P40"/>
  <c r="Q40" s="1"/>
  <c r="AJ40" s="1"/>
  <c r="P39"/>
  <c r="Q39" s="1"/>
  <c r="AJ39" s="1"/>
  <c r="P38"/>
  <c r="Q38" s="1"/>
  <c r="AJ38" s="1"/>
  <c r="P37"/>
  <c r="Q37" s="1"/>
  <c r="AJ37" s="1"/>
  <c r="P36"/>
  <c r="Q36" s="1"/>
  <c r="AJ36" s="1"/>
  <c r="P35"/>
  <c r="Q35" s="1"/>
  <c r="AJ35" s="1"/>
  <c r="P34"/>
  <c r="Q34" s="1"/>
  <c r="AJ34" s="1"/>
  <c r="P33"/>
  <c r="Q33" s="1"/>
  <c r="AJ33" s="1"/>
  <c r="P32"/>
  <c r="Q32" s="1"/>
  <c r="AJ32" s="1"/>
  <c r="P31"/>
  <c r="Q31" s="1"/>
  <c r="AJ31" s="1"/>
  <c r="P30"/>
  <c r="Q30" s="1"/>
  <c r="AJ30" s="1"/>
  <c r="P29"/>
  <c r="Q29" s="1"/>
  <c r="AJ29" s="1"/>
  <c r="P28"/>
  <c r="Q28" s="1"/>
  <c r="AJ28" s="1"/>
  <c r="P27"/>
  <c r="Q27" s="1"/>
  <c r="AJ27" s="1"/>
  <c r="P26"/>
  <c r="Q26" s="1"/>
  <c r="AJ26" s="1"/>
  <c r="P25"/>
  <c r="Q25" s="1"/>
  <c r="AJ25" s="1"/>
  <c r="P24"/>
  <c r="Q24" s="1"/>
  <c r="AJ24" s="1"/>
  <c r="P23"/>
  <c r="Q23" s="1"/>
  <c r="AJ23" s="1"/>
  <c r="P22"/>
  <c r="Q22" s="1"/>
  <c r="AJ22" s="1"/>
  <c r="P21"/>
  <c r="Q21" s="1"/>
  <c r="AJ21" s="1"/>
  <c r="P20"/>
  <c r="Q20" s="1"/>
  <c r="AJ20" s="1"/>
  <c r="P19"/>
  <c r="Q19" s="1"/>
  <c r="AJ19" s="1"/>
  <c r="P18"/>
  <c r="Q18" s="1"/>
  <c r="AJ18" s="1"/>
  <c r="P17"/>
  <c r="Q17" s="1"/>
  <c r="AJ17" s="1"/>
  <c r="M43"/>
  <c r="N43"/>
  <c r="M31" i="1"/>
  <c r="N11"/>
  <c r="N30"/>
  <c r="M20"/>
  <c r="N20" s="1"/>
  <c r="N19"/>
  <c r="J31"/>
  <c r="P43" i="2" l="1"/>
  <c r="Q14"/>
  <c r="N31" i="1"/>
  <c r="Q43" i="2" l="1"/>
  <c r="AI45" s="1"/>
  <c r="AJ14"/>
  <c r="AJ43" l="1"/>
</calcChain>
</file>

<file path=xl/sharedStrings.xml><?xml version="1.0" encoding="utf-8"?>
<sst xmlns="http://schemas.openxmlformats.org/spreadsheetml/2006/main" count="178" uniqueCount="100">
  <si>
    <t>Директор КГУ Ленинградской СШ №1 Сапарова Г.М</t>
  </si>
  <si>
    <t>Месячный фонд заработной платы:2505,7 тенге (Два миллиона пятьсот пять тысяч семьсот  тенге)</t>
  </si>
  <si>
    <t>Должность</t>
  </si>
  <si>
    <t>образование</t>
  </si>
  <si>
    <t>стаж</t>
  </si>
  <si>
    <t>звено</t>
  </si>
  <si>
    <t>оклад</t>
  </si>
  <si>
    <t>надбавка</t>
  </si>
  <si>
    <t>всего</t>
  </si>
  <si>
    <t>коэф</t>
  </si>
  <si>
    <t>бдо</t>
  </si>
  <si>
    <t>шт ед</t>
  </si>
  <si>
    <t>25%с/х</t>
  </si>
  <si>
    <t>20%-30%</t>
  </si>
  <si>
    <t>РБ</t>
  </si>
  <si>
    <t>директор</t>
  </si>
  <si>
    <t>высшее</t>
  </si>
  <si>
    <t>А1</t>
  </si>
  <si>
    <t>Зам по восп работе</t>
  </si>
  <si>
    <t>Зам по учебн работе</t>
  </si>
  <si>
    <t>педагог-психолог</t>
  </si>
  <si>
    <t>В2</t>
  </si>
  <si>
    <t>Старшии вожатый</t>
  </si>
  <si>
    <t>ср.спец</t>
  </si>
  <si>
    <t>В4</t>
  </si>
  <si>
    <t>библиотекарь</t>
  </si>
  <si>
    <t>С-3</t>
  </si>
  <si>
    <t>делопроизводитель</t>
  </si>
  <si>
    <t>Д</t>
  </si>
  <si>
    <t>секретарь</t>
  </si>
  <si>
    <t>НВП</t>
  </si>
  <si>
    <t>соц педагог</t>
  </si>
  <si>
    <t>В3</t>
  </si>
  <si>
    <t>завхоз</t>
  </si>
  <si>
    <t>С</t>
  </si>
  <si>
    <t>сторож</t>
  </si>
  <si>
    <t>1раз</t>
  </si>
  <si>
    <t>Техничка</t>
  </si>
  <si>
    <t>рабочий</t>
  </si>
  <si>
    <t>3 раз</t>
  </si>
  <si>
    <t>Гардеробщик</t>
  </si>
  <si>
    <t>Вахтер</t>
  </si>
  <si>
    <t>Дворник</t>
  </si>
  <si>
    <t>1 раз</t>
  </si>
  <si>
    <t>Кочегар</t>
  </si>
  <si>
    <t>лаборант</t>
  </si>
  <si>
    <t>Итого</t>
  </si>
  <si>
    <t>Директор школы</t>
  </si>
  <si>
    <t>Гл бух</t>
  </si>
  <si>
    <t>Отдел кадров</t>
  </si>
  <si>
    <t>ТАРИФИКАЦИОННЫЙ СПИСОК НА 1 сентября 2019 года</t>
  </si>
  <si>
    <t>Ленинградская СШ 1</t>
  </si>
  <si>
    <t>образование,    категория</t>
  </si>
  <si>
    <t>категория</t>
  </si>
  <si>
    <t>Стаж</t>
  </si>
  <si>
    <t>Коэфициент</t>
  </si>
  <si>
    <t>БДО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</si>
  <si>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</si>
  <si>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</si>
  <si>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</si>
  <si>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</si>
  <si>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</si>
  <si>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Доплаты</t>
  </si>
  <si>
    <t>за веден.уч.кабинет</t>
  </si>
  <si>
    <t>за вредность 40%</t>
  </si>
  <si>
    <t>за квалификацию педагогического мастерства</t>
  </si>
  <si>
    <t>3-х уровневые курсы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</si>
  <si>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</si>
  <si>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</si>
  <si>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</si>
  <si>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</si>
  <si>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Предшкольные классы</t>
  </si>
  <si>
    <t>1-4</t>
  </si>
  <si>
    <t>5-9</t>
  </si>
  <si>
    <t>10-11</t>
  </si>
  <si>
    <t>сумма</t>
  </si>
  <si>
    <t>Классное руководство</t>
  </si>
  <si>
    <t>педагог-мастер 50 %</t>
  </si>
  <si>
    <t>педагог-исследователь 40 %</t>
  </si>
  <si>
    <t>педагог-эксперт 35 %</t>
  </si>
  <si>
    <t>педагог-модератор 30 %</t>
  </si>
  <si>
    <t>30%</t>
  </si>
  <si>
    <t>70%</t>
  </si>
  <si>
    <t>100%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</si>
  <si>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</si>
  <si>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</si>
  <si>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5-11</t>
  </si>
  <si>
    <t>В2-1</t>
  </si>
  <si>
    <t>высш</t>
  </si>
  <si>
    <t xml:space="preserve">высш </t>
  </si>
  <si>
    <t>В2-2</t>
  </si>
  <si>
    <t>В2-3</t>
  </si>
  <si>
    <t>В3-4</t>
  </si>
  <si>
    <t>В2-4</t>
  </si>
  <si>
    <t>ср спец</t>
  </si>
  <si>
    <t>В4-3</t>
  </si>
  <si>
    <t>В4-4</t>
  </si>
  <si>
    <t>до годо</t>
  </si>
  <si>
    <t>Руководитель отдела</t>
  </si>
  <si>
    <t>Гл бухгалтер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</si>
</sst>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4"/>
      <name val="Times New Roman Cyr"/>
      <charset val="204"/>
    </font>
    <font>
      <sz val="10"/>
      <color rgb="FFFF000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/>
    <xf numFmtId="0" fontId="3" fillId="2" borderId="0" xfId="1" applyFont="1" applyFill="1"/>
    <xf numFmtId="0" fontId="4" fillId="0" borderId="0" xfId="1" applyFont="1"/>
    <xf numFmtId="0" fontId="5" fillId="0" borderId="0" xfId="1" applyFont="1"/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/>
    <xf numFmtId="0" fontId="5" fillId="0" borderId="4" xfId="1" applyFont="1" applyBorder="1" applyAlignment="1">
      <alignment horizontal="center"/>
    </xf>
    <xf numFmtId="9" fontId="5" fillId="0" borderId="3" xfId="1" applyNumberFormat="1" applyFont="1" applyBorder="1"/>
    <xf numFmtId="0" fontId="5" fillId="0" borderId="5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4" fillId="0" borderId="1" xfId="1" applyFont="1" applyBorder="1"/>
    <xf numFmtId="0" fontId="5" fillId="0" borderId="1" xfId="1" applyFont="1" applyBorder="1"/>
    <xf numFmtId="9" fontId="4" fillId="0" borderId="3" xfId="1" applyNumberFormat="1" applyFont="1" applyBorder="1"/>
    <xf numFmtId="9" fontId="4" fillId="0" borderId="1" xfId="1" applyNumberFormat="1" applyFont="1" applyBorder="1"/>
    <xf numFmtId="0" fontId="4" fillId="3" borderId="3" xfId="1" applyFont="1" applyFill="1" applyBorder="1"/>
    <xf numFmtId="2" fontId="4" fillId="3" borderId="3" xfId="1" applyNumberFormat="1" applyFont="1" applyFill="1" applyBorder="1"/>
    <xf numFmtId="164" fontId="4" fillId="3" borderId="3" xfId="1" applyNumberFormat="1" applyFont="1" applyFill="1" applyBorder="1"/>
    <xf numFmtId="1" fontId="4" fillId="3" borderId="3" xfId="1" applyNumberFormat="1" applyFont="1" applyFill="1" applyBorder="1"/>
    <xf numFmtId="0" fontId="4" fillId="3" borderId="6" xfId="1" applyFont="1" applyFill="1" applyBorder="1"/>
    <xf numFmtId="0" fontId="4" fillId="3" borderId="7" xfId="1" applyFont="1" applyFill="1" applyBorder="1"/>
    <xf numFmtId="2" fontId="4" fillId="3" borderId="7" xfId="1" applyNumberFormat="1" applyFont="1" applyFill="1" applyBorder="1"/>
    <xf numFmtId="0" fontId="4" fillId="3" borderId="8" xfId="1" applyFont="1" applyFill="1" applyBorder="1"/>
    <xf numFmtId="1" fontId="4" fillId="0" borderId="3" xfId="1" applyNumberFormat="1" applyFont="1" applyFill="1" applyBorder="1"/>
    <xf numFmtId="0" fontId="4" fillId="0" borderId="3" xfId="1" applyFont="1" applyBorder="1"/>
    <xf numFmtId="164" fontId="5" fillId="0" borderId="3" xfId="1" applyNumberFormat="1" applyFont="1" applyBorder="1"/>
    <xf numFmtId="164" fontId="4" fillId="0" borderId="0" xfId="1" applyNumberFormat="1" applyFont="1"/>
    <xf numFmtId="0" fontId="0" fillId="3" borderId="0" xfId="0" applyFill="1" applyBorder="1"/>
    <xf numFmtId="0" fontId="0" fillId="0" borderId="0" xfId="0" applyBorder="1"/>
    <xf numFmtId="0" fontId="0" fillId="4" borderId="0" xfId="0" applyFill="1" applyBorder="1"/>
    <xf numFmtId="0" fontId="6" fillId="0" borderId="0" xfId="0" applyFont="1"/>
    <xf numFmtId="49" fontId="7" fillId="0" borderId="10" xfId="0" applyNumberFormat="1" applyFont="1" applyBorder="1" applyAlignment="1" applyProtection="1">
      <alignment horizontal="center" wrapText="1"/>
      <protection locked="0"/>
    </xf>
    <xf numFmtId="1" fontId="7" fillId="0" borderId="5" xfId="0" applyNumberFormat="1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0" fillId="0" borderId="3" xfId="0" applyBorder="1"/>
    <xf numFmtId="1" fontId="0" fillId="0" borderId="3" xfId="0" applyNumberFormat="1" applyBorder="1"/>
    <xf numFmtId="0" fontId="0" fillId="3" borderId="3" xfId="0" applyFill="1" applyBorder="1"/>
    <xf numFmtId="0" fontId="0" fillId="4" borderId="3" xfId="0" applyFill="1" applyBorder="1"/>
    <xf numFmtId="0" fontId="6" fillId="0" borderId="3" xfId="0" applyFont="1" applyBorder="1"/>
    <xf numFmtId="0" fontId="0" fillId="3" borderId="0" xfId="0" applyFill="1"/>
    <xf numFmtId="0" fontId="0" fillId="4" borderId="0" xfId="0" applyFill="1"/>
    <xf numFmtId="1" fontId="0" fillId="0" borderId="0" xfId="0" applyNumberFormat="1"/>
    <xf numFmtId="0" fontId="1" fillId="2" borderId="0" xfId="1" applyFill="1" applyAlignment="1">
      <alignment wrapText="1"/>
    </xf>
    <xf numFmtId="0" fontId="0" fillId="0" borderId="0" xfId="0" applyAlignment="1">
      <alignment wrapText="1"/>
    </xf>
    <xf numFmtId="49" fontId="7" fillId="0" borderId="9" xfId="0" applyNumberFormat="1" applyFont="1" applyBorder="1" applyAlignment="1" applyProtection="1">
      <alignment horizontal="center" vertical="center" textRotation="90" wrapText="1"/>
      <protection locked="0"/>
    </xf>
    <xf numFmtId="49" fontId="7" fillId="0" borderId="5" xfId="0" applyNumberFormat="1" applyFont="1" applyBorder="1" applyAlignment="1" applyProtection="1">
      <alignment horizontal="center" vertical="center" textRotation="90" wrapText="1"/>
      <protection locked="0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textRotation="90" wrapText="1"/>
    </xf>
    <xf numFmtId="1" fontId="7" fillId="0" borderId="3" xfId="0" applyNumberFormat="1" applyFont="1" applyBorder="1" applyAlignment="1" applyProtection="1">
      <alignment horizontal="center" vertical="center"/>
      <protection locked="0"/>
    </xf>
    <xf numFmtId="9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 textRotation="90" wrapText="1"/>
      <protection locked="0"/>
    </xf>
    <xf numFmtId="0" fontId="7" fillId="0" borderId="3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7" fillId="0" borderId="6" xfId="0" applyFont="1" applyBorder="1" applyAlignment="1">
      <alignment wrapText="1"/>
    </xf>
    <xf numFmtId="1" fontId="7" fillId="0" borderId="3" xfId="0" applyNumberFormat="1" applyFont="1" applyBorder="1" applyAlignment="1" applyProtection="1">
      <alignment horizontal="center" vertical="center" wrapText="1"/>
      <protection locked="0"/>
    </xf>
    <xf numFmtId="1" fontId="7" fillId="0" borderId="13" xfId="0" applyNumberFormat="1" applyFont="1" applyBorder="1" applyAlignment="1" applyProtection="1">
      <alignment horizontal="center" vertical="center" textRotation="90" wrapText="1"/>
      <protection locked="0"/>
    </xf>
    <xf numFmtId="1" fontId="7" fillId="0" borderId="17" xfId="0" applyNumberFormat="1" applyFont="1" applyBorder="1" applyAlignment="1" applyProtection="1">
      <alignment horizontal="center" vertical="center" textRotation="90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49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5" xfId="0" applyFont="1" applyBorder="1" applyAlignment="1">
      <alignment horizontal="center" vertical="center" wrapText="1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1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N34"/>
  <sheetViews>
    <sheetView topLeftCell="A10" workbookViewId="0">
      <selection activeCell="P22" sqref="P22"/>
    </sheetView>
  </sheetViews>
  <sheetFormatPr defaultRowHeight="14.5"/>
  <cols>
    <col min="9" max="9" width="10" customWidth="1"/>
    <col min="10" max="10" width="10.54296875" customWidth="1"/>
    <col min="12" max="12" width="10.08984375" customWidth="1"/>
    <col min="13" max="13" width="9.90625" customWidth="1"/>
    <col min="14" max="14" width="10.26953125" customWidth="1"/>
  </cols>
  <sheetData>
    <row r="3" spans="2:14" ht="18">
      <c r="B3" s="1"/>
      <c r="C3" s="1"/>
      <c r="D3" s="2"/>
      <c r="E3" s="2"/>
      <c r="F3" s="2"/>
      <c r="G3" s="2"/>
      <c r="H3" s="2" t="s">
        <v>0</v>
      </c>
      <c r="I3" s="2"/>
      <c r="J3" s="2"/>
      <c r="K3" s="2"/>
      <c r="L3" s="2"/>
      <c r="M3" s="3"/>
      <c r="N3" s="1"/>
    </row>
    <row r="4" spans="2:14" ht="18">
      <c r="B4" s="1"/>
      <c r="C4" s="1"/>
      <c r="D4" s="2"/>
      <c r="E4" s="2"/>
      <c r="F4" s="2"/>
      <c r="G4" s="2"/>
      <c r="H4" s="2"/>
      <c r="I4" s="2"/>
      <c r="J4" s="2"/>
      <c r="K4" s="2"/>
      <c r="L4" s="4"/>
      <c r="M4" s="3"/>
      <c r="N4" s="5"/>
    </row>
    <row r="5" spans="2:14" ht="15.5">
      <c r="B5" s="2"/>
      <c r="C5" s="2"/>
      <c r="D5" s="2"/>
      <c r="E5" s="2"/>
      <c r="F5" s="2"/>
      <c r="G5" s="2"/>
      <c r="H5" s="46" t="s">
        <v>1</v>
      </c>
      <c r="I5" s="47"/>
      <c r="J5" s="47"/>
      <c r="K5" s="47"/>
      <c r="L5" s="2"/>
      <c r="M5" s="1"/>
      <c r="N5" s="5"/>
    </row>
    <row r="6" spans="2:14" ht="15.5">
      <c r="B6" s="2"/>
      <c r="C6" s="2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2:14" ht="15.5">
      <c r="B7" s="2"/>
      <c r="C7" s="2"/>
      <c r="D7" s="6"/>
      <c r="E7" s="6"/>
      <c r="F7" s="5"/>
      <c r="G7" s="5"/>
      <c r="H7" s="5"/>
      <c r="I7" s="5"/>
      <c r="J7" s="5"/>
      <c r="K7" s="5"/>
      <c r="L7" s="5"/>
      <c r="M7" s="5"/>
      <c r="N7" s="5"/>
    </row>
    <row r="8" spans="2:14" ht="15.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2:14" ht="15.5">
      <c r="B9" s="7" t="s">
        <v>2</v>
      </c>
      <c r="C9" s="8" t="s">
        <v>3</v>
      </c>
      <c r="D9" s="7" t="s">
        <v>4</v>
      </c>
      <c r="E9" s="8" t="s">
        <v>5</v>
      </c>
      <c r="F9" s="7"/>
      <c r="G9" s="8"/>
      <c r="H9" s="7"/>
      <c r="I9" s="9" t="s">
        <v>6</v>
      </c>
      <c r="J9" s="9" t="s">
        <v>7</v>
      </c>
      <c r="K9" s="10"/>
      <c r="L9" s="9"/>
      <c r="M9" s="11">
        <v>0.1</v>
      </c>
      <c r="N9" s="9" t="s">
        <v>8</v>
      </c>
    </row>
    <row r="10" spans="2:14" ht="15.5">
      <c r="B10" s="12"/>
      <c r="C10" s="13"/>
      <c r="D10" s="12"/>
      <c r="E10" s="13"/>
      <c r="F10" s="12" t="s">
        <v>9</v>
      </c>
      <c r="G10" s="13" t="s">
        <v>10</v>
      </c>
      <c r="H10" s="12" t="s">
        <v>11</v>
      </c>
      <c r="I10" s="14"/>
      <c r="J10" s="15" t="s">
        <v>12</v>
      </c>
      <c r="K10" s="16"/>
      <c r="L10" s="14" t="s">
        <v>13</v>
      </c>
      <c r="M10" s="17" t="s">
        <v>14</v>
      </c>
      <c r="N10" s="15"/>
    </row>
    <row r="11" spans="2:14" ht="15.5">
      <c r="B11" s="18" t="s">
        <v>15</v>
      </c>
      <c r="C11" s="18" t="s">
        <v>16</v>
      </c>
      <c r="D11" s="19">
        <v>30.02</v>
      </c>
      <c r="E11" s="19" t="s">
        <v>17</v>
      </c>
      <c r="F11" s="18">
        <v>6.22</v>
      </c>
      <c r="G11" s="18">
        <v>17697</v>
      </c>
      <c r="H11" s="18">
        <v>1</v>
      </c>
      <c r="I11" s="21">
        <f t="shared" ref="I11:I30" si="0">F11*G11*H11</f>
        <v>110075.34</v>
      </c>
      <c r="J11" s="21">
        <f>I11*25%</f>
        <v>27518.834999999999</v>
      </c>
      <c r="K11" s="21"/>
      <c r="L11" s="21"/>
      <c r="M11" s="21">
        <f>(I11+J11)*10%</f>
        <v>13759.4175</v>
      </c>
      <c r="N11" s="21">
        <f>I11+J11+M11+K11+L11</f>
        <v>151353.5925</v>
      </c>
    </row>
    <row r="12" spans="2:14" ht="15.5">
      <c r="B12" s="18" t="s">
        <v>18</v>
      </c>
      <c r="C12" s="18" t="s">
        <v>16</v>
      </c>
      <c r="D12" s="19">
        <v>29.06</v>
      </c>
      <c r="E12" s="19" t="s">
        <v>17</v>
      </c>
      <c r="F12" s="19">
        <v>5.91</v>
      </c>
      <c r="G12" s="18">
        <v>17697</v>
      </c>
      <c r="H12" s="18">
        <v>1</v>
      </c>
      <c r="I12" s="21">
        <f t="shared" si="0"/>
        <v>104589.27</v>
      </c>
      <c r="J12" s="21">
        <f t="shared" ref="J12:J16" si="1">I12*25%</f>
        <v>26147.317500000001</v>
      </c>
      <c r="K12" s="21"/>
      <c r="L12" s="21"/>
      <c r="M12" s="21">
        <f t="shared" ref="M12:M30" si="2">(I12+J12)*10%</f>
        <v>13073.658750000002</v>
      </c>
      <c r="N12" s="21">
        <f t="shared" ref="N12:N30" si="3">I12+J12+M12+K12+L12</f>
        <v>143810.24625000003</v>
      </c>
    </row>
    <row r="13" spans="2:14" ht="15.5">
      <c r="B13" s="18" t="s">
        <v>19</v>
      </c>
      <c r="C13" s="18" t="s">
        <v>16</v>
      </c>
      <c r="D13" s="19">
        <v>15</v>
      </c>
      <c r="E13" s="19" t="s">
        <v>17</v>
      </c>
      <c r="F13" s="19">
        <v>5.43</v>
      </c>
      <c r="G13" s="18">
        <v>17697</v>
      </c>
      <c r="H13" s="18">
        <v>1</v>
      </c>
      <c r="I13" s="21">
        <f t="shared" si="0"/>
        <v>96094.709999999992</v>
      </c>
      <c r="J13" s="21">
        <f t="shared" si="1"/>
        <v>24023.677499999998</v>
      </c>
      <c r="K13" s="21"/>
      <c r="L13" s="21"/>
      <c r="M13" s="21">
        <f t="shared" si="2"/>
        <v>12011.838749999999</v>
      </c>
      <c r="N13" s="21">
        <f t="shared" si="3"/>
        <v>132130.22624999998</v>
      </c>
    </row>
    <row r="14" spans="2:14" ht="15.5">
      <c r="B14" s="18" t="s">
        <v>20</v>
      </c>
      <c r="C14" s="18" t="s">
        <v>16</v>
      </c>
      <c r="D14" s="18">
        <v>6</v>
      </c>
      <c r="E14" s="18" t="s">
        <v>21</v>
      </c>
      <c r="F14" s="18">
        <v>4.2699999999999996</v>
      </c>
      <c r="G14" s="18">
        <v>17697</v>
      </c>
      <c r="H14" s="18">
        <v>1</v>
      </c>
      <c r="I14" s="21">
        <f t="shared" si="0"/>
        <v>75566.189999999988</v>
      </c>
      <c r="J14" s="21">
        <f t="shared" si="1"/>
        <v>18891.547499999997</v>
      </c>
      <c r="K14" s="21"/>
      <c r="L14" s="21"/>
      <c r="M14" s="21">
        <f t="shared" si="2"/>
        <v>9445.7737499999985</v>
      </c>
      <c r="N14" s="21">
        <f t="shared" si="3"/>
        <v>103903.51124999998</v>
      </c>
    </row>
    <row r="15" spans="2:14" ht="15.5">
      <c r="B15" s="18" t="s">
        <v>22</v>
      </c>
      <c r="C15" s="18" t="s">
        <v>23</v>
      </c>
      <c r="D15" s="19">
        <v>1</v>
      </c>
      <c r="E15" s="19" t="s">
        <v>24</v>
      </c>
      <c r="F15" s="18">
        <v>3.36</v>
      </c>
      <c r="G15" s="18">
        <v>17697</v>
      </c>
      <c r="H15" s="18">
        <v>0.5</v>
      </c>
      <c r="I15" s="21">
        <f t="shared" si="0"/>
        <v>29730.959999999999</v>
      </c>
      <c r="J15" s="21">
        <f t="shared" si="1"/>
        <v>7432.74</v>
      </c>
      <c r="K15" s="21"/>
      <c r="L15" s="21"/>
      <c r="M15" s="21">
        <f t="shared" si="2"/>
        <v>3716.37</v>
      </c>
      <c r="N15" s="21">
        <f t="shared" si="3"/>
        <v>40880.07</v>
      </c>
    </row>
    <row r="16" spans="2:14" ht="15.5">
      <c r="B16" s="18" t="s">
        <v>25</v>
      </c>
      <c r="C16" s="18" t="s">
        <v>23</v>
      </c>
      <c r="D16" s="19">
        <v>28.09</v>
      </c>
      <c r="E16" s="19" t="s">
        <v>26</v>
      </c>
      <c r="F16" s="18">
        <v>3.68</v>
      </c>
      <c r="G16" s="18">
        <v>17697</v>
      </c>
      <c r="H16" s="18">
        <v>0.5</v>
      </c>
      <c r="I16" s="21">
        <f t="shared" si="0"/>
        <v>32562.480000000003</v>
      </c>
      <c r="J16" s="21">
        <f t="shared" si="1"/>
        <v>8140.6200000000008</v>
      </c>
      <c r="K16" s="21"/>
      <c r="L16" s="21">
        <v>2655</v>
      </c>
      <c r="M16" s="21">
        <f t="shared" si="2"/>
        <v>4070.3100000000009</v>
      </c>
      <c r="N16" s="21">
        <f t="shared" si="3"/>
        <v>47428.41</v>
      </c>
    </row>
    <row r="17" spans="2:14" ht="15.5">
      <c r="B17" s="22" t="s">
        <v>27</v>
      </c>
      <c r="C17" s="23" t="s">
        <v>23</v>
      </c>
      <c r="D17" s="24">
        <v>4.0199999999999996</v>
      </c>
      <c r="E17" s="24" t="s">
        <v>28</v>
      </c>
      <c r="F17" s="23">
        <v>3.04</v>
      </c>
      <c r="G17" s="18">
        <v>17697</v>
      </c>
      <c r="H17" s="23">
        <v>0.5</v>
      </c>
      <c r="I17" s="21">
        <f t="shared" si="0"/>
        <v>26899.439999999999</v>
      </c>
      <c r="J17" s="21"/>
      <c r="K17" s="21"/>
      <c r="L17" s="21"/>
      <c r="M17" s="21">
        <f t="shared" si="2"/>
        <v>2689.944</v>
      </c>
      <c r="N17" s="21">
        <f t="shared" si="3"/>
        <v>29589.383999999998</v>
      </c>
    </row>
    <row r="18" spans="2:14" ht="15.5">
      <c r="B18" s="22" t="s">
        <v>29</v>
      </c>
      <c r="C18" s="23" t="s">
        <v>23</v>
      </c>
      <c r="D18" s="24">
        <v>1</v>
      </c>
      <c r="E18" s="24" t="s">
        <v>28</v>
      </c>
      <c r="F18" s="23">
        <v>2.98</v>
      </c>
      <c r="G18" s="18">
        <v>17697</v>
      </c>
      <c r="H18" s="23">
        <v>1</v>
      </c>
      <c r="I18" s="21">
        <f t="shared" si="0"/>
        <v>52737.06</v>
      </c>
      <c r="J18" s="21"/>
      <c r="K18" s="21"/>
      <c r="L18" s="21"/>
      <c r="M18" s="21">
        <f t="shared" si="2"/>
        <v>5273.7060000000001</v>
      </c>
      <c r="N18" s="21">
        <f t="shared" si="3"/>
        <v>58010.765999999996</v>
      </c>
    </row>
    <row r="19" spans="2:14" ht="15.5">
      <c r="B19" s="25" t="s">
        <v>30</v>
      </c>
      <c r="C19" s="18" t="s">
        <v>16</v>
      </c>
      <c r="D19" s="18">
        <v>30.01</v>
      </c>
      <c r="E19" s="18" t="s">
        <v>21</v>
      </c>
      <c r="F19" s="19">
        <v>5.2</v>
      </c>
      <c r="G19" s="18">
        <v>17697</v>
      </c>
      <c r="H19" s="21">
        <v>1</v>
      </c>
      <c r="I19" s="21">
        <f t="shared" si="0"/>
        <v>92024.400000000009</v>
      </c>
      <c r="J19" s="21">
        <f t="shared" ref="J19:J20" si="4">I19*25%</f>
        <v>23006.100000000002</v>
      </c>
      <c r="K19" s="21"/>
      <c r="L19" s="21"/>
      <c r="M19" s="21">
        <f t="shared" si="2"/>
        <v>11503.050000000003</v>
      </c>
      <c r="N19" s="21">
        <f t="shared" si="3"/>
        <v>126533.55000000002</v>
      </c>
    </row>
    <row r="20" spans="2:14" ht="15.5">
      <c r="B20" s="25" t="s">
        <v>31</v>
      </c>
      <c r="C20" s="18" t="s">
        <v>16</v>
      </c>
      <c r="D20" s="18">
        <v>10</v>
      </c>
      <c r="E20" s="18" t="s">
        <v>32</v>
      </c>
      <c r="F20" s="19">
        <v>4.2300000000000004</v>
      </c>
      <c r="G20" s="18">
        <v>17697</v>
      </c>
      <c r="H20" s="21">
        <v>1</v>
      </c>
      <c r="I20" s="21">
        <f t="shared" si="0"/>
        <v>74858.310000000012</v>
      </c>
      <c r="J20" s="21">
        <f t="shared" si="4"/>
        <v>18714.577500000003</v>
      </c>
      <c r="K20" s="21"/>
      <c r="L20" s="21"/>
      <c r="M20" s="21">
        <f t="shared" si="2"/>
        <v>9357.2887500000015</v>
      </c>
      <c r="N20" s="21">
        <f t="shared" si="3"/>
        <v>102930.17625000002</v>
      </c>
    </row>
    <row r="21" spans="2:14" ht="15.5">
      <c r="B21" s="25" t="s">
        <v>33</v>
      </c>
      <c r="C21" s="18" t="s">
        <v>23</v>
      </c>
      <c r="D21" s="18">
        <v>20.3</v>
      </c>
      <c r="E21" s="18" t="s">
        <v>34</v>
      </c>
      <c r="F21" s="18">
        <v>3.65</v>
      </c>
      <c r="G21" s="18">
        <v>17697</v>
      </c>
      <c r="H21" s="21">
        <v>1</v>
      </c>
      <c r="I21" s="21">
        <f t="shared" si="0"/>
        <v>64594.049999999996</v>
      </c>
      <c r="J21" s="21"/>
      <c r="K21" s="21"/>
      <c r="L21" s="21"/>
      <c r="M21" s="21">
        <f t="shared" si="2"/>
        <v>6459.4049999999997</v>
      </c>
      <c r="N21" s="21">
        <f t="shared" si="3"/>
        <v>71053.455000000002</v>
      </c>
    </row>
    <row r="22" spans="2:14" ht="15.5">
      <c r="B22" s="25" t="s">
        <v>35</v>
      </c>
      <c r="C22" s="18"/>
      <c r="D22" s="18"/>
      <c r="E22" s="18" t="s">
        <v>36</v>
      </c>
      <c r="F22" s="18">
        <v>2.77</v>
      </c>
      <c r="G22" s="18">
        <v>17697</v>
      </c>
      <c r="H22" s="21">
        <v>3</v>
      </c>
      <c r="I22" s="21">
        <f t="shared" si="0"/>
        <v>147062.07</v>
      </c>
      <c r="J22" s="21"/>
      <c r="K22" s="21"/>
      <c r="L22" s="21">
        <v>63974</v>
      </c>
      <c r="M22" s="21">
        <f t="shared" si="2"/>
        <v>14706.207000000002</v>
      </c>
      <c r="N22" s="21">
        <f t="shared" si="3"/>
        <v>225742.277</v>
      </c>
    </row>
    <row r="23" spans="2:14" ht="15.5">
      <c r="B23" s="25" t="s">
        <v>37</v>
      </c>
      <c r="C23" s="18"/>
      <c r="D23" s="18"/>
      <c r="E23" s="18" t="s">
        <v>36</v>
      </c>
      <c r="F23" s="18">
        <v>2.77</v>
      </c>
      <c r="G23" s="18">
        <v>17697</v>
      </c>
      <c r="H23" s="21">
        <v>9</v>
      </c>
      <c r="I23" s="21">
        <f t="shared" si="0"/>
        <v>441186.21</v>
      </c>
      <c r="J23" s="21"/>
      <c r="K23" s="26">
        <f>10618+5309</f>
        <v>15927</v>
      </c>
      <c r="L23" s="21">
        <v>31855</v>
      </c>
      <c r="M23" s="21">
        <f t="shared" si="2"/>
        <v>44118.621000000006</v>
      </c>
      <c r="N23" s="21">
        <f t="shared" si="3"/>
        <v>533086.83100000001</v>
      </c>
    </row>
    <row r="24" spans="2:14" ht="15.5">
      <c r="B24" s="25" t="s">
        <v>38</v>
      </c>
      <c r="C24" s="18"/>
      <c r="D24" s="18"/>
      <c r="E24" s="18" t="s">
        <v>39</v>
      </c>
      <c r="F24" s="18">
        <v>2.84</v>
      </c>
      <c r="G24" s="18">
        <v>17697</v>
      </c>
      <c r="H24" s="20">
        <v>1</v>
      </c>
      <c r="I24" s="21">
        <f t="shared" si="0"/>
        <v>50259.479999999996</v>
      </c>
      <c r="J24" s="21"/>
      <c r="K24" s="21"/>
      <c r="L24" s="21"/>
      <c r="M24" s="21">
        <f t="shared" si="2"/>
        <v>5025.9480000000003</v>
      </c>
      <c r="N24" s="21">
        <f t="shared" si="3"/>
        <v>55285.428</v>
      </c>
    </row>
    <row r="25" spans="2:14" ht="15.5">
      <c r="B25" s="18" t="s">
        <v>40</v>
      </c>
      <c r="C25" s="18"/>
      <c r="D25" s="18"/>
      <c r="E25" s="18" t="s">
        <v>36</v>
      </c>
      <c r="F25" s="18">
        <v>2.77</v>
      </c>
      <c r="G25" s="18">
        <v>17697</v>
      </c>
      <c r="H25" s="20">
        <v>1.5</v>
      </c>
      <c r="I25" s="21">
        <f t="shared" si="0"/>
        <v>73531.035000000003</v>
      </c>
      <c r="J25" s="21"/>
      <c r="K25" s="21"/>
      <c r="L25" s="21"/>
      <c r="M25" s="21">
        <f t="shared" si="2"/>
        <v>7353.1035000000011</v>
      </c>
      <c r="N25" s="21">
        <f t="shared" si="3"/>
        <v>80884.138500000001</v>
      </c>
    </row>
    <row r="26" spans="2:14" ht="15.5">
      <c r="B26" s="18" t="s">
        <v>41</v>
      </c>
      <c r="C26" s="18"/>
      <c r="D26" s="18"/>
      <c r="E26" s="18" t="s">
        <v>36</v>
      </c>
      <c r="F26" s="18">
        <v>2.77</v>
      </c>
      <c r="G26" s="18">
        <v>17697</v>
      </c>
      <c r="H26" s="21">
        <v>2</v>
      </c>
      <c r="I26" s="21">
        <f t="shared" si="0"/>
        <v>98041.38</v>
      </c>
      <c r="J26" s="21"/>
      <c r="K26" s="21"/>
      <c r="L26" s="21"/>
      <c r="M26" s="21">
        <f t="shared" si="2"/>
        <v>9804.1380000000008</v>
      </c>
      <c r="N26" s="21">
        <f t="shared" si="3"/>
        <v>107845.51800000001</v>
      </c>
    </row>
    <row r="27" spans="2:14" ht="15.5">
      <c r="B27" s="18" t="s">
        <v>42</v>
      </c>
      <c r="C27" s="18"/>
      <c r="D27" s="18"/>
      <c r="E27" s="18" t="s">
        <v>43</v>
      </c>
      <c r="F27" s="18">
        <v>2.77</v>
      </c>
      <c r="G27" s="18">
        <v>17697</v>
      </c>
      <c r="H27" s="21">
        <v>1</v>
      </c>
      <c r="I27" s="21">
        <f t="shared" si="0"/>
        <v>49020.69</v>
      </c>
      <c r="J27" s="21"/>
      <c r="K27" s="21"/>
      <c r="L27" s="21"/>
      <c r="M27" s="21">
        <f t="shared" si="2"/>
        <v>4902.0690000000004</v>
      </c>
      <c r="N27" s="21">
        <f t="shared" si="3"/>
        <v>53922.759000000005</v>
      </c>
    </row>
    <row r="28" spans="2:14" ht="15.5">
      <c r="B28" s="18" t="s">
        <v>44</v>
      </c>
      <c r="C28" s="18"/>
      <c r="D28" s="18"/>
      <c r="E28" s="18" t="s">
        <v>39</v>
      </c>
      <c r="F28" s="18">
        <v>2.84</v>
      </c>
      <c r="G28" s="18">
        <v>17697</v>
      </c>
      <c r="H28" s="21">
        <v>4</v>
      </c>
      <c r="I28" s="21">
        <f t="shared" si="0"/>
        <v>201037.91999999998</v>
      </c>
      <c r="J28" s="21"/>
      <c r="K28" s="21"/>
      <c r="L28" s="21">
        <v>87423</v>
      </c>
      <c r="M28" s="21">
        <f t="shared" si="2"/>
        <v>20103.792000000001</v>
      </c>
      <c r="N28" s="21">
        <f t="shared" si="3"/>
        <v>308564.712</v>
      </c>
    </row>
    <row r="29" spans="2:14" ht="15.5">
      <c r="B29" s="18" t="s">
        <v>45</v>
      </c>
      <c r="C29" s="18" t="s">
        <v>23</v>
      </c>
      <c r="D29" s="18">
        <v>29.2</v>
      </c>
      <c r="E29" s="18" t="s">
        <v>24</v>
      </c>
      <c r="F29" s="18">
        <v>3.73</v>
      </c>
      <c r="G29" s="18">
        <v>17697</v>
      </c>
      <c r="H29" s="21">
        <v>1</v>
      </c>
      <c r="I29" s="21">
        <f t="shared" si="0"/>
        <v>66009.81</v>
      </c>
      <c r="J29" s="21">
        <f>I29*25%</f>
        <v>16502.452499999999</v>
      </c>
      <c r="K29" s="21"/>
      <c r="L29" s="21">
        <v>0</v>
      </c>
      <c r="M29" s="21">
        <f t="shared" si="2"/>
        <v>8251.2262499999997</v>
      </c>
      <c r="N29" s="21">
        <f t="shared" si="3"/>
        <v>90763.48874999999</v>
      </c>
    </row>
    <row r="30" spans="2:14" ht="15.5">
      <c r="B30" s="18" t="s">
        <v>45</v>
      </c>
      <c r="C30" s="18" t="s">
        <v>23</v>
      </c>
      <c r="D30" s="18">
        <v>4.1100000000000003</v>
      </c>
      <c r="E30" s="18" t="s">
        <v>24</v>
      </c>
      <c r="F30" s="19">
        <v>3.45</v>
      </c>
      <c r="G30" s="18">
        <v>17697</v>
      </c>
      <c r="H30" s="20">
        <v>0.5</v>
      </c>
      <c r="I30" s="21">
        <f t="shared" si="0"/>
        <v>30527.325000000001</v>
      </c>
      <c r="J30" s="21">
        <f>I30*25%</f>
        <v>7631.8312500000002</v>
      </c>
      <c r="K30" s="21"/>
      <c r="L30" s="21"/>
      <c r="M30" s="21">
        <f t="shared" si="2"/>
        <v>3815.9156250000001</v>
      </c>
      <c r="N30" s="21">
        <f t="shared" si="3"/>
        <v>41975.071875000001</v>
      </c>
    </row>
    <row r="31" spans="2:14" ht="15.5">
      <c r="B31" s="9" t="s">
        <v>46</v>
      </c>
      <c r="C31" s="9"/>
      <c r="D31" s="9"/>
      <c r="E31" s="9"/>
      <c r="F31" s="9"/>
      <c r="G31" s="27"/>
      <c r="H31" s="28">
        <f t="shared" ref="H31:N31" si="5">SUM(H11:H30)</f>
        <v>32.5</v>
      </c>
      <c r="I31" s="28">
        <f>SUM(I11:I30)</f>
        <v>1916408.1299999997</v>
      </c>
      <c r="J31" s="28">
        <f t="shared" si="5"/>
        <v>178009.69874999998</v>
      </c>
      <c r="K31" s="28">
        <f t="shared" si="5"/>
        <v>15927</v>
      </c>
      <c r="L31" s="28">
        <f t="shared" si="5"/>
        <v>185907</v>
      </c>
      <c r="M31" s="28">
        <f t="shared" si="5"/>
        <v>209441.782875</v>
      </c>
      <c r="N31" s="28">
        <f t="shared" si="5"/>
        <v>2505693.6116249999</v>
      </c>
    </row>
    <row r="32" spans="2:14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ht="15.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29"/>
    </row>
    <row r="34" spans="2:14" ht="15.5">
      <c r="B34" s="5" t="s">
        <v>47</v>
      </c>
      <c r="C34" s="5"/>
      <c r="D34" s="5"/>
      <c r="E34" s="5"/>
      <c r="F34" s="5"/>
      <c r="G34" s="5"/>
      <c r="H34" s="5" t="s">
        <v>48</v>
      </c>
      <c r="I34" s="5"/>
      <c r="J34" s="5"/>
      <c r="K34" s="5"/>
      <c r="L34" s="5"/>
      <c r="M34" s="5" t="s">
        <v>49</v>
      </c>
      <c r="N34" s="5"/>
    </row>
  </sheetData>
  <mergeCells count="1">
    <mergeCell ref="H5:K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J48"/>
  <sheetViews>
    <sheetView tabSelected="1" topLeftCell="A31" workbookViewId="0">
      <selection activeCell="R41" sqref="R40:T41"/>
    </sheetView>
  </sheetViews>
  <sheetFormatPr defaultRowHeight="14.5"/>
  <cols>
    <col min="4" max="4" width="8.984375E-2" customWidth="1"/>
    <col min="5" max="7" width="8.7265625" hidden="1" customWidth="1"/>
  </cols>
  <sheetData>
    <row r="3" spans="1:36">
      <c r="J3" s="30"/>
      <c r="K3" s="31"/>
      <c r="L3" s="32"/>
      <c r="M3" s="31"/>
      <c r="N3" s="31"/>
      <c r="O3" s="31"/>
      <c r="P3" s="31"/>
      <c r="Q3" s="31"/>
    </row>
    <row r="4" spans="1:36">
      <c r="B4" s="33"/>
      <c r="J4" s="33" t="s">
        <v>50</v>
      </c>
      <c r="K4" s="33"/>
      <c r="L4" s="33"/>
      <c r="M4" s="33"/>
      <c r="N4" s="33"/>
      <c r="O4" s="33"/>
      <c r="P4" s="33"/>
      <c r="Q4" s="31"/>
    </row>
    <row r="5" spans="1:36">
      <c r="B5" s="33"/>
      <c r="J5" s="33"/>
      <c r="K5" s="33"/>
      <c r="L5" s="33"/>
      <c r="M5" s="33"/>
      <c r="N5" s="33" t="s">
        <v>51</v>
      </c>
      <c r="O5" s="33"/>
      <c r="P5" s="33"/>
      <c r="Q5" s="31"/>
    </row>
    <row r="6" spans="1:36" ht="15" thickBot="1">
      <c r="J6" s="30"/>
      <c r="K6" s="31"/>
      <c r="L6" s="32"/>
      <c r="M6" s="31"/>
      <c r="N6" s="31"/>
      <c r="O6" s="31"/>
      <c r="P6" s="31"/>
      <c r="Q6" s="31"/>
    </row>
    <row r="7" spans="1:36" ht="39.5" customHeight="1">
      <c r="A7" s="38"/>
      <c r="B7" s="48" t="s">
        <v>52</v>
      </c>
      <c r="C7" s="48" t="s">
        <v>53</v>
      </c>
      <c r="D7" s="48" t="s">
        <v>54</v>
      </c>
      <c r="E7" s="48" t="s">
        <v>55</v>
      </c>
      <c r="F7" s="48" t="s">
        <v>56</v>
      </c>
      <c r="G7" s="48" t="s">
        <v>57</v>
      </c>
      <c r="H7" s="34" t="s">
        <v>58</v>
      </c>
      <c r="I7" s="34" t="s">
        <v>59</v>
      </c>
      <c r="J7" s="50" t="s">
        <v>60</v>
      </c>
      <c r="K7" s="50"/>
      <c r="L7" s="50"/>
      <c r="M7" s="53" t="s">
        <v>59</v>
      </c>
      <c r="N7" s="53"/>
      <c r="O7" s="53"/>
      <c r="P7" s="54">
        <v>0.25</v>
      </c>
      <c r="Q7" s="56" t="s">
        <v>61</v>
      </c>
      <c r="R7" s="50"/>
      <c r="S7" s="50"/>
      <c r="T7" s="50"/>
      <c r="U7" s="57" t="s">
        <v>62</v>
      </c>
      <c r="V7" s="57"/>
      <c r="W7" s="70" t="s">
        <v>63</v>
      </c>
      <c r="X7" s="70" t="s">
        <v>64</v>
      </c>
      <c r="Y7" s="57" t="s">
        <v>65</v>
      </c>
      <c r="Z7" s="57"/>
      <c r="AA7" s="57"/>
      <c r="AB7" s="57"/>
      <c r="AC7" s="72" t="s">
        <v>66</v>
      </c>
      <c r="AD7" s="73"/>
      <c r="AE7" s="74"/>
      <c r="AF7" s="75" t="s">
        <v>67</v>
      </c>
      <c r="AG7" s="57" t="s">
        <v>68</v>
      </c>
      <c r="AH7" s="57"/>
      <c r="AI7" s="78" t="s">
        <v>69</v>
      </c>
      <c r="AJ7" s="63" t="s">
        <v>70</v>
      </c>
    </row>
    <row r="8" spans="1:36">
      <c r="A8" s="38"/>
      <c r="B8" s="49"/>
      <c r="C8" s="49"/>
      <c r="D8" s="49"/>
      <c r="E8" s="49"/>
      <c r="F8" s="51"/>
      <c r="G8" s="49"/>
      <c r="H8" s="65" t="s">
        <v>71</v>
      </c>
      <c r="I8" s="65" t="s">
        <v>71</v>
      </c>
      <c r="J8" s="67" t="s">
        <v>72</v>
      </c>
      <c r="K8" s="68" t="s">
        <v>73</v>
      </c>
      <c r="L8" s="69" t="s">
        <v>74</v>
      </c>
      <c r="M8" s="62" t="s">
        <v>72</v>
      </c>
      <c r="N8" s="68" t="s">
        <v>73</v>
      </c>
      <c r="O8" s="68" t="s">
        <v>74</v>
      </c>
      <c r="P8" s="54"/>
      <c r="Q8" s="56"/>
      <c r="R8" s="53" t="s">
        <v>75</v>
      </c>
      <c r="S8" s="53"/>
      <c r="T8" s="53"/>
      <c r="U8" s="58" t="s">
        <v>76</v>
      </c>
      <c r="V8" s="59"/>
      <c r="W8" s="84"/>
      <c r="X8" s="71"/>
      <c r="Y8" s="81" t="s">
        <v>77</v>
      </c>
      <c r="Z8" s="84" t="s">
        <v>78</v>
      </c>
      <c r="AA8" s="85" t="s">
        <v>79</v>
      </c>
      <c r="AB8" s="85" t="s">
        <v>80</v>
      </c>
      <c r="AC8" s="49" t="s">
        <v>81</v>
      </c>
      <c r="AD8" s="49" t="s">
        <v>82</v>
      </c>
      <c r="AE8" s="49" t="s">
        <v>83</v>
      </c>
      <c r="AF8" s="76"/>
      <c r="AG8" s="81" t="s">
        <v>84</v>
      </c>
      <c r="AH8" s="81" t="s">
        <v>85</v>
      </c>
      <c r="AI8" s="79"/>
      <c r="AJ8" s="64"/>
    </row>
    <row r="9" spans="1:36">
      <c r="A9" s="38"/>
      <c r="B9" s="49"/>
      <c r="C9" s="49"/>
      <c r="D9" s="49"/>
      <c r="E9" s="49"/>
      <c r="F9" s="51"/>
      <c r="G9" s="49"/>
      <c r="H9" s="66"/>
      <c r="I9" s="66"/>
      <c r="J9" s="67"/>
      <c r="K9" s="68"/>
      <c r="L9" s="69"/>
      <c r="M9" s="62"/>
      <c r="N9" s="68"/>
      <c r="O9" s="68"/>
      <c r="P9" s="54"/>
      <c r="Q9" s="56"/>
      <c r="R9" s="53"/>
      <c r="S9" s="53"/>
      <c r="T9" s="53"/>
      <c r="U9" s="60"/>
      <c r="V9" s="61"/>
      <c r="W9" s="84"/>
      <c r="X9" s="71"/>
      <c r="Y9" s="82"/>
      <c r="Z9" s="84"/>
      <c r="AA9" s="86"/>
      <c r="AB9" s="86"/>
      <c r="AC9" s="49"/>
      <c r="AD9" s="49"/>
      <c r="AE9" s="49"/>
      <c r="AF9" s="76"/>
      <c r="AG9" s="82"/>
      <c r="AH9" s="82"/>
      <c r="AI9" s="79"/>
      <c r="AJ9" s="64"/>
    </row>
    <row r="10" spans="1:36">
      <c r="A10" s="38"/>
      <c r="B10" s="49"/>
      <c r="C10" s="49"/>
      <c r="D10" s="49"/>
      <c r="E10" s="49"/>
      <c r="F10" s="51"/>
      <c r="G10" s="49"/>
      <c r="H10" s="66"/>
      <c r="I10" s="66"/>
      <c r="J10" s="67"/>
      <c r="K10" s="68"/>
      <c r="L10" s="69"/>
      <c r="M10" s="62"/>
      <c r="N10" s="68"/>
      <c r="O10" s="68"/>
      <c r="P10" s="55"/>
      <c r="Q10" s="56"/>
      <c r="R10" s="62" t="s">
        <v>72</v>
      </c>
      <c r="S10" s="62" t="s">
        <v>73</v>
      </c>
      <c r="T10" s="62" t="s">
        <v>74</v>
      </c>
      <c r="U10" s="35"/>
      <c r="V10" s="35"/>
      <c r="W10" s="84"/>
      <c r="X10" s="71"/>
      <c r="Y10" s="82"/>
      <c r="Z10" s="84"/>
      <c r="AA10" s="86"/>
      <c r="AB10" s="86"/>
      <c r="AC10" s="49"/>
      <c r="AD10" s="49"/>
      <c r="AE10" s="49"/>
      <c r="AF10" s="76"/>
      <c r="AG10" s="82"/>
      <c r="AH10" s="82"/>
      <c r="AI10" s="79"/>
      <c r="AJ10" s="64"/>
    </row>
    <row r="11" spans="1:36">
      <c r="A11" s="38"/>
      <c r="B11" s="49"/>
      <c r="C11" s="49"/>
      <c r="D11" s="49"/>
      <c r="E11" s="49"/>
      <c r="F11" s="51"/>
      <c r="G11" s="49"/>
      <c r="H11" s="66"/>
      <c r="I11" s="66"/>
      <c r="J11" s="67"/>
      <c r="K11" s="68"/>
      <c r="L11" s="69"/>
      <c r="M11" s="62"/>
      <c r="N11" s="68"/>
      <c r="O11" s="68"/>
      <c r="P11" s="55"/>
      <c r="Q11" s="56"/>
      <c r="R11" s="62"/>
      <c r="S11" s="62"/>
      <c r="T11" s="62"/>
      <c r="U11" s="87" t="s">
        <v>72</v>
      </c>
      <c r="V11" s="87" t="s">
        <v>86</v>
      </c>
      <c r="W11" s="84"/>
      <c r="X11" s="71"/>
      <c r="Y11" s="82"/>
      <c r="Z11" s="84"/>
      <c r="AA11" s="86"/>
      <c r="AB11" s="86"/>
      <c r="AC11" s="49"/>
      <c r="AD11" s="49"/>
      <c r="AE11" s="49"/>
      <c r="AF11" s="76"/>
      <c r="AG11" s="82"/>
      <c r="AH11" s="82"/>
      <c r="AI11" s="79"/>
      <c r="AJ11" s="64"/>
    </row>
    <row r="12" spans="1:36">
      <c r="A12" s="38"/>
      <c r="B12" s="49"/>
      <c r="C12" s="49"/>
      <c r="D12" s="49"/>
      <c r="E12" s="49"/>
      <c r="F12" s="52"/>
      <c r="G12" s="49"/>
      <c r="H12" s="66"/>
      <c r="I12" s="66"/>
      <c r="J12" s="67"/>
      <c r="K12" s="68"/>
      <c r="L12" s="69"/>
      <c r="M12" s="62"/>
      <c r="N12" s="68"/>
      <c r="O12" s="68"/>
      <c r="P12" s="55"/>
      <c r="Q12" s="56"/>
      <c r="R12" s="62"/>
      <c r="S12" s="62"/>
      <c r="T12" s="62"/>
      <c r="U12" s="88"/>
      <c r="V12" s="88"/>
      <c r="W12" s="84"/>
      <c r="X12" s="71"/>
      <c r="Y12" s="82"/>
      <c r="Z12" s="84"/>
      <c r="AA12" s="86"/>
      <c r="AB12" s="86"/>
      <c r="AC12" s="49"/>
      <c r="AD12" s="49"/>
      <c r="AE12" s="49"/>
      <c r="AF12" s="77"/>
      <c r="AG12" s="83"/>
      <c r="AH12" s="83"/>
      <c r="AI12" s="80"/>
      <c r="AJ12" s="64"/>
    </row>
    <row r="13" spans="1:36">
      <c r="A13" s="38"/>
      <c r="B13" s="37">
        <v>3</v>
      </c>
      <c r="C13" s="37">
        <v>5</v>
      </c>
      <c r="D13" s="36">
        <v>6</v>
      </c>
      <c r="E13" s="37">
        <v>7</v>
      </c>
      <c r="F13" s="36">
        <v>8</v>
      </c>
      <c r="G13" s="37">
        <v>9</v>
      </c>
      <c r="H13" s="36">
        <v>10</v>
      </c>
      <c r="I13" s="37">
        <v>11</v>
      </c>
      <c r="J13" s="36">
        <v>12</v>
      </c>
      <c r="K13" s="37">
        <v>13</v>
      </c>
      <c r="L13" s="36">
        <v>14</v>
      </c>
      <c r="M13" s="37">
        <v>15</v>
      </c>
      <c r="N13" s="36">
        <v>16</v>
      </c>
      <c r="O13" s="37">
        <v>17</v>
      </c>
      <c r="P13" s="36">
        <v>18</v>
      </c>
      <c r="Q13" s="37">
        <v>19</v>
      </c>
      <c r="R13" s="37">
        <v>23</v>
      </c>
      <c r="S13" s="36">
        <v>24</v>
      </c>
      <c r="T13" s="37">
        <v>25</v>
      </c>
      <c r="U13" s="36">
        <v>26</v>
      </c>
      <c r="V13" s="37">
        <v>27</v>
      </c>
      <c r="W13" s="36">
        <v>28</v>
      </c>
      <c r="X13" s="37">
        <v>29</v>
      </c>
      <c r="Y13" s="36">
        <v>30</v>
      </c>
      <c r="Z13" s="37">
        <v>31</v>
      </c>
      <c r="AA13" s="36">
        <v>32</v>
      </c>
      <c r="AB13" s="37">
        <v>33</v>
      </c>
      <c r="AC13" s="36">
        <v>34</v>
      </c>
      <c r="AD13" s="37">
        <v>35</v>
      </c>
      <c r="AE13" s="36">
        <v>36</v>
      </c>
      <c r="AF13" s="37">
        <v>37</v>
      </c>
      <c r="AG13" s="36">
        <v>38</v>
      </c>
      <c r="AH13" s="37">
        <v>39</v>
      </c>
      <c r="AI13" s="36">
        <v>40</v>
      </c>
      <c r="AJ13" s="37">
        <v>41</v>
      </c>
    </row>
    <row r="14" spans="1:36">
      <c r="A14" s="38">
        <v>1</v>
      </c>
      <c r="B14" s="38" t="s">
        <v>16</v>
      </c>
      <c r="C14" s="38" t="s">
        <v>87</v>
      </c>
      <c r="D14" s="38">
        <v>30.02</v>
      </c>
      <c r="E14" s="38">
        <v>5.41</v>
      </c>
      <c r="F14" s="38">
        <v>17697</v>
      </c>
      <c r="G14" s="38">
        <f>E14*F14</f>
        <v>95740.77</v>
      </c>
      <c r="H14" s="38">
        <v>2</v>
      </c>
      <c r="I14" s="39">
        <f t="shared" ref="I14:I29" si="0">G14/24*H14</f>
        <v>7978.3975</v>
      </c>
      <c r="J14" s="40">
        <v>2</v>
      </c>
      <c r="K14" s="38">
        <v>2</v>
      </c>
      <c r="L14" s="41"/>
      <c r="M14" s="39">
        <f>G14/18*J14</f>
        <v>10637.863333333335</v>
      </c>
      <c r="N14" s="39">
        <f>G14/18*K14</f>
        <v>10637.863333333335</v>
      </c>
      <c r="O14" s="38">
        <f>G14/18*L14</f>
        <v>0</v>
      </c>
      <c r="P14" s="39">
        <f t="shared" ref="P14:P29" si="1">(I14+M14+N14+O14)*25%</f>
        <v>7313.5310416666671</v>
      </c>
      <c r="Q14" s="39">
        <f t="shared" ref="Q14:Q29" si="2">(I14+M14+N14+O14+P14)*10%</f>
        <v>3656.765520833334</v>
      </c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>
        <v>7978</v>
      </c>
      <c r="AG14" s="38"/>
      <c r="AH14" s="38"/>
      <c r="AI14" s="38">
        <f>Y14+Z14+AA14+AB14+AF14</f>
        <v>7978</v>
      </c>
      <c r="AJ14" s="39">
        <f>AH14+AG14+AF14+AE14+AD14+AC14+AB14+AA14+Z14+X14+Y14+W14+V14+U14+T14+S14+R14+Q14+P14+O14+N14+M14+I14</f>
        <v>48202.420729166668</v>
      </c>
    </row>
    <row r="15" spans="1:36">
      <c r="A15" s="38">
        <v>2</v>
      </c>
      <c r="B15" s="38" t="s">
        <v>88</v>
      </c>
      <c r="C15" s="38" t="s">
        <v>87</v>
      </c>
      <c r="D15" s="38">
        <v>34.090000000000003</v>
      </c>
      <c r="E15" s="38">
        <v>5.41</v>
      </c>
      <c r="F15" s="38">
        <v>17697</v>
      </c>
      <c r="G15" s="38">
        <f t="shared" ref="G15:G42" si="3">E15*F15</f>
        <v>95740.77</v>
      </c>
      <c r="H15" s="38"/>
      <c r="I15" s="39">
        <f t="shared" si="0"/>
        <v>0</v>
      </c>
      <c r="J15" s="40"/>
      <c r="K15" s="38">
        <v>20</v>
      </c>
      <c r="L15" s="41">
        <v>6</v>
      </c>
      <c r="M15" s="39">
        <f t="shared" ref="M15:M42" si="4">G15/18*J15</f>
        <v>0</v>
      </c>
      <c r="N15" s="39">
        <f t="shared" ref="N15:N42" si="5">G15/18*K15</f>
        <v>106378.63333333335</v>
      </c>
      <c r="O15" s="38">
        <f t="shared" ref="O15:O42" si="6">G15/18*L15</f>
        <v>31913.590000000004</v>
      </c>
      <c r="P15" s="39">
        <f t="shared" si="1"/>
        <v>34573.055833333339</v>
      </c>
      <c r="Q15" s="39">
        <f t="shared" si="2"/>
        <v>17286.52791666667</v>
      </c>
      <c r="R15" s="38"/>
      <c r="S15" s="38">
        <v>5510</v>
      </c>
      <c r="T15" s="38">
        <v>732</v>
      </c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>
        <v>45876</v>
      </c>
      <c r="AG15" s="38"/>
      <c r="AH15" s="38"/>
      <c r="AI15" s="38">
        <f>Y15+Z15+AA15+AB15+AF15</f>
        <v>45876</v>
      </c>
      <c r="AJ15" s="39">
        <f>AF15+AE15+AD15+AC15+AB15+AA15+Z15+X15+W15+V15+U15+T15+S15+R15+Q15+P15+O15+N15+M15+I15+AG15+AH15</f>
        <v>242269.80708333338</v>
      </c>
    </row>
    <row r="16" spans="1:36">
      <c r="A16" s="38">
        <v>3</v>
      </c>
      <c r="B16" s="38" t="s">
        <v>88</v>
      </c>
      <c r="C16" s="38" t="s">
        <v>87</v>
      </c>
      <c r="D16" s="38">
        <v>19</v>
      </c>
      <c r="E16" s="38">
        <v>5.24</v>
      </c>
      <c r="F16" s="38">
        <v>17697</v>
      </c>
      <c r="G16" s="38">
        <f t="shared" si="3"/>
        <v>92732.28</v>
      </c>
      <c r="H16" s="38"/>
      <c r="I16" s="39">
        <f t="shared" si="0"/>
        <v>0</v>
      </c>
      <c r="J16" s="40">
        <v>4</v>
      </c>
      <c r="K16" s="38">
        <v>18</v>
      </c>
      <c r="L16" s="41">
        <v>5</v>
      </c>
      <c r="M16" s="39">
        <f t="shared" si="4"/>
        <v>20607.173333333332</v>
      </c>
      <c r="N16" s="39">
        <f t="shared" si="5"/>
        <v>92732.28</v>
      </c>
      <c r="O16" s="38">
        <f t="shared" si="6"/>
        <v>25758.966666666667</v>
      </c>
      <c r="P16" s="39">
        <f t="shared" si="1"/>
        <v>34774.605000000003</v>
      </c>
      <c r="Q16" s="39">
        <f t="shared" si="2"/>
        <v>17387.302500000002</v>
      </c>
      <c r="R16" s="38">
        <v>588</v>
      </c>
      <c r="S16" s="38">
        <v>2646</v>
      </c>
      <c r="T16" s="38">
        <v>588</v>
      </c>
      <c r="U16" s="38"/>
      <c r="V16" s="38">
        <v>2654</v>
      </c>
      <c r="W16" s="38"/>
      <c r="X16" s="38"/>
      <c r="Y16" s="38"/>
      <c r="Z16" s="38">
        <v>69541</v>
      </c>
      <c r="AA16" s="38"/>
      <c r="AB16" s="38"/>
      <c r="AC16" s="38"/>
      <c r="AD16" s="38"/>
      <c r="AE16" s="38">
        <v>92732</v>
      </c>
      <c r="AF16" s="38">
        <v>48298</v>
      </c>
      <c r="AG16" s="38"/>
      <c r="AH16" s="38"/>
      <c r="AI16" s="38">
        <f>Y16+Z16+AA16+AB16+AF16</f>
        <v>117839</v>
      </c>
      <c r="AJ16" s="39">
        <f>AF16+AE16+AD16+AC16+AB16+AA16+Z16+X16+W16+V16+U16+T16+S16+R16+Q16+P16+O16+N16+M16+I16+AG16+AH16</f>
        <v>408307.32750000001</v>
      </c>
    </row>
    <row r="17" spans="1:36">
      <c r="A17" s="38">
        <v>4</v>
      </c>
      <c r="B17" s="38" t="s">
        <v>88</v>
      </c>
      <c r="C17" s="38" t="s">
        <v>87</v>
      </c>
      <c r="D17" s="38">
        <v>30.04</v>
      </c>
      <c r="E17" s="38">
        <v>5.41</v>
      </c>
      <c r="F17" s="38">
        <v>17697</v>
      </c>
      <c r="G17" s="38">
        <f t="shared" si="3"/>
        <v>95740.77</v>
      </c>
      <c r="H17" s="38"/>
      <c r="I17" s="39">
        <f t="shared" si="0"/>
        <v>0</v>
      </c>
      <c r="J17" s="40">
        <v>18</v>
      </c>
      <c r="K17" s="38"/>
      <c r="L17" s="41"/>
      <c r="M17" s="39">
        <f t="shared" si="4"/>
        <v>95740.770000000019</v>
      </c>
      <c r="N17" s="39">
        <f t="shared" si="5"/>
        <v>0</v>
      </c>
      <c r="O17" s="38">
        <f t="shared" si="6"/>
        <v>0</v>
      </c>
      <c r="P17" s="39">
        <f t="shared" si="1"/>
        <v>23935.192500000005</v>
      </c>
      <c r="Q17" s="39">
        <f t="shared" si="2"/>
        <v>11967.596250000002</v>
      </c>
      <c r="R17" s="38">
        <v>1794</v>
      </c>
      <c r="S17" s="38"/>
      <c r="T17" s="38"/>
      <c r="U17" s="38">
        <v>4424</v>
      </c>
      <c r="V17" s="38"/>
      <c r="W17" s="38"/>
      <c r="X17" s="38"/>
      <c r="Y17" s="38"/>
      <c r="Z17" s="38">
        <v>47877</v>
      </c>
      <c r="AA17" s="38"/>
      <c r="AB17" s="38"/>
      <c r="AC17" s="38"/>
      <c r="AD17" s="38"/>
      <c r="AE17" s="38"/>
      <c r="AF17" s="38">
        <v>35903</v>
      </c>
      <c r="AG17" s="38"/>
      <c r="AH17" s="38"/>
      <c r="AI17" s="38">
        <f t="shared" ref="AI17:AI42" si="7">Y17+Z17+AA17+AB17+AF17</f>
        <v>83780</v>
      </c>
      <c r="AJ17" s="39">
        <f>AF17+AE17+AD17+AC17+AB17+AA17+Z17+X17+W17+V17+U17+T17+S17+R17+Q17+P17+O17+N17+M17+I17+AG17+AH17</f>
        <v>221641.55875000003</v>
      </c>
    </row>
    <row r="18" spans="1:36">
      <c r="A18" s="38">
        <v>5</v>
      </c>
      <c r="B18" s="38" t="s">
        <v>88</v>
      </c>
      <c r="C18" s="38" t="s">
        <v>87</v>
      </c>
      <c r="D18" s="38">
        <v>22</v>
      </c>
      <c r="E18" s="38">
        <v>5.32</v>
      </c>
      <c r="F18" s="38">
        <v>17697</v>
      </c>
      <c r="G18" s="38">
        <f t="shared" si="3"/>
        <v>94148.040000000008</v>
      </c>
      <c r="H18" s="38"/>
      <c r="I18" s="39">
        <f t="shared" si="0"/>
        <v>0</v>
      </c>
      <c r="J18" s="40">
        <v>6</v>
      </c>
      <c r="K18" s="38">
        <v>10</v>
      </c>
      <c r="L18" s="41"/>
      <c r="M18" s="39">
        <f t="shared" si="4"/>
        <v>31382.68</v>
      </c>
      <c r="N18" s="39">
        <f t="shared" si="5"/>
        <v>52304.466666666667</v>
      </c>
      <c r="O18" s="38">
        <f t="shared" si="6"/>
        <v>0</v>
      </c>
      <c r="P18" s="39">
        <f t="shared" si="1"/>
        <v>20921.786666666667</v>
      </c>
      <c r="Q18" s="39">
        <f t="shared" si="2"/>
        <v>10460.893333333333</v>
      </c>
      <c r="R18" s="38">
        <v>1028</v>
      </c>
      <c r="S18" s="38">
        <v>1835</v>
      </c>
      <c r="T18" s="38"/>
      <c r="U18" s="38"/>
      <c r="V18" s="38">
        <v>5309</v>
      </c>
      <c r="W18" s="38"/>
      <c r="X18" s="38"/>
      <c r="Y18" s="38"/>
      <c r="Z18" s="38"/>
      <c r="AA18" s="38"/>
      <c r="AB18" s="38"/>
      <c r="AC18" s="38"/>
      <c r="AD18" s="38"/>
      <c r="AE18" s="38">
        <v>94148</v>
      </c>
      <c r="AF18" s="38">
        <v>31383</v>
      </c>
      <c r="AG18" s="38"/>
      <c r="AH18" s="38"/>
      <c r="AI18" s="38">
        <f t="shared" si="7"/>
        <v>31383</v>
      </c>
      <c r="AJ18" s="39">
        <f>AF18+AE18+AD18+AC18+AB18+AA18+Z18+X18+W18+V18+U18+T18+S18+R18+Q18+P18+O18+N18+M18+I18+AG18+AH18</f>
        <v>248772.82666666666</v>
      </c>
    </row>
    <row r="19" spans="1:36">
      <c r="A19" s="38">
        <v>6</v>
      </c>
      <c r="B19" s="38" t="s">
        <v>88</v>
      </c>
      <c r="C19" s="38" t="s">
        <v>87</v>
      </c>
      <c r="D19" s="38">
        <v>35.04</v>
      </c>
      <c r="E19" s="38">
        <v>5.41</v>
      </c>
      <c r="F19" s="38">
        <v>17697</v>
      </c>
      <c r="G19" s="38">
        <f t="shared" si="3"/>
        <v>95740.77</v>
      </c>
      <c r="H19" s="38"/>
      <c r="I19" s="39">
        <f t="shared" si="0"/>
        <v>0</v>
      </c>
      <c r="J19" s="40"/>
      <c r="K19" s="38">
        <v>12</v>
      </c>
      <c r="L19" s="41">
        <v>9</v>
      </c>
      <c r="M19" s="39">
        <f t="shared" si="4"/>
        <v>0</v>
      </c>
      <c r="N19" s="39">
        <f t="shared" si="5"/>
        <v>63827.180000000008</v>
      </c>
      <c r="O19" s="38">
        <f t="shared" si="6"/>
        <v>47870.385000000009</v>
      </c>
      <c r="P19" s="39">
        <f t="shared" si="1"/>
        <v>27924.391250000004</v>
      </c>
      <c r="Q19" s="39">
        <f t="shared" si="2"/>
        <v>13962.195625000002</v>
      </c>
      <c r="R19" s="38"/>
      <c r="S19" s="38">
        <v>980</v>
      </c>
      <c r="T19" s="38">
        <v>686</v>
      </c>
      <c r="U19" s="38"/>
      <c r="V19" s="38">
        <v>2654</v>
      </c>
      <c r="W19" s="38"/>
      <c r="X19" s="38"/>
      <c r="Y19" s="38"/>
      <c r="Z19" s="38"/>
      <c r="AA19" s="38"/>
      <c r="AB19" s="38"/>
      <c r="AC19" s="38"/>
      <c r="AD19" s="38"/>
      <c r="AE19" s="38"/>
      <c r="AF19" s="38">
        <v>33908</v>
      </c>
      <c r="AG19" s="38"/>
      <c r="AH19" s="38"/>
      <c r="AI19" s="38">
        <f t="shared" si="7"/>
        <v>33908</v>
      </c>
      <c r="AJ19" s="39">
        <f>AF19+AE19+AD19+AC19+AB19+AA19+Z19+X19+W19+V19+U19+T19+S19+R19+Q19+P19+O19+N19+M19+I19+AG19+AH19</f>
        <v>191812.15187500004</v>
      </c>
    </row>
    <row r="20" spans="1:36">
      <c r="A20" s="38">
        <v>7</v>
      </c>
      <c r="B20" s="38" t="s">
        <v>89</v>
      </c>
      <c r="C20" s="38" t="s">
        <v>87</v>
      </c>
      <c r="D20" s="38">
        <v>29.03</v>
      </c>
      <c r="E20" s="38">
        <v>5.41</v>
      </c>
      <c r="F20" s="38">
        <v>17697</v>
      </c>
      <c r="G20" s="38">
        <f t="shared" si="3"/>
        <v>95740.77</v>
      </c>
      <c r="H20" s="38"/>
      <c r="I20" s="39">
        <f t="shared" si="0"/>
        <v>0</v>
      </c>
      <c r="J20" s="40">
        <v>18</v>
      </c>
      <c r="K20" s="38"/>
      <c r="L20" s="41"/>
      <c r="M20" s="39">
        <f t="shared" si="4"/>
        <v>95740.770000000019</v>
      </c>
      <c r="N20" s="39">
        <f t="shared" si="5"/>
        <v>0</v>
      </c>
      <c r="O20" s="38">
        <f t="shared" si="6"/>
        <v>0</v>
      </c>
      <c r="P20" s="39">
        <f t="shared" si="1"/>
        <v>23935.192500000005</v>
      </c>
      <c r="Q20" s="39">
        <f t="shared" si="2"/>
        <v>11967.596250000002</v>
      </c>
      <c r="R20" s="38">
        <v>1794</v>
      </c>
      <c r="S20" s="38"/>
      <c r="T20" s="38"/>
      <c r="U20" s="38">
        <v>4424</v>
      </c>
      <c r="V20" s="38"/>
      <c r="W20" s="38"/>
      <c r="X20" s="38"/>
      <c r="Y20" s="38"/>
      <c r="Z20" s="38"/>
      <c r="AA20" s="38"/>
      <c r="AB20" s="38"/>
      <c r="AC20" s="38"/>
      <c r="AD20" s="38">
        <v>67018</v>
      </c>
      <c r="AE20" s="38"/>
      <c r="AF20" s="38">
        <v>35903</v>
      </c>
      <c r="AG20" s="38"/>
      <c r="AH20" s="38"/>
      <c r="AI20" s="38">
        <f t="shared" si="7"/>
        <v>35903</v>
      </c>
      <c r="AJ20" s="39">
        <f>AF20+AE20+AD20+AC20+AB20+AA20+Z20+X20+W20+V20+U20+T20+S20+R20+Q20+P20+O20+N20+M20+I20+AG20+AH20</f>
        <v>240782.55875000003</v>
      </c>
    </row>
    <row r="21" spans="1:36">
      <c r="A21" s="38">
        <v>8</v>
      </c>
      <c r="B21" s="38" t="s">
        <v>89</v>
      </c>
      <c r="C21" s="38" t="s">
        <v>90</v>
      </c>
      <c r="D21" s="38">
        <v>30.02</v>
      </c>
      <c r="E21" s="38">
        <v>5.2</v>
      </c>
      <c r="F21" s="38">
        <v>17697</v>
      </c>
      <c r="G21" s="38">
        <f t="shared" si="3"/>
        <v>92024.400000000009</v>
      </c>
      <c r="H21" s="38"/>
      <c r="I21" s="39">
        <f t="shared" si="0"/>
        <v>0</v>
      </c>
      <c r="J21" s="40"/>
      <c r="K21" s="38">
        <v>5</v>
      </c>
      <c r="L21" s="41"/>
      <c r="M21" s="39">
        <f t="shared" si="4"/>
        <v>0</v>
      </c>
      <c r="N21" s="39">
        <f t="shared" si="5"/>
        <v>25562.333333333336</v>
      </c>
      <c r="O21" s="38">
        <f t="shared" si="6"/>
        <v>0</v>
      </c>
      <c r="P21" s="39">
        <f t="shared" si="1"/>
        <v>6390.5833333333339</v>
      </c>
      <c r="Q21" s="39">
        <f t="shared" si="2"/>
        <v>3195.2916666666674</v>
      </c>
      <c r="R21" s="38"/>
      <c r="S21" s="38">
        <v>1225</v>
      </c>
      <c r="T21" s="38"/>
      <c r="U21" s="38"/>
      <c r="V21" s="38"/>
      <c r="W21" s="38"/>
      <c r="X21" s="38"/>
      <c r="Y21" s="38"/>
      <c r="Z21" s="38"/>
      <c r="AA21" s="38">
        <v>11182</v>
      </c>
      <c r="AB21" s="38"/>
      <c r="AC21" s="38"/>
      <c r="AD21" s="38"/>
      <c r="AE21" s="38"/>
      <c r="AF21" s="38">
        <v>9586</v>
      </c>
      <c r="AG21" s="38"/>
      <c r="AH21" s="38"/>
      <c r="AI21" s="38">
        <f t="shared" si="7"/>
        <v>20768</v>
      </c>
      <c r="AJ21" s="39">
        <f>AF21+AE21+AD21+AC21+AB21+AA21+Z21+X21+W21+V21+U21+T21+S21+R21+Q21+P21+O21+N21+M21+I21+AG21+AH21</f>
        <v>57141.208333333336</v>
      </c>
    </row>
    <row r="22" spans="1:36">
      <c r="A22" s="38">
        <v>9</v>
      </c>
      <c r="B22" s="38" t="s">
        <v>89</v>
      </c>
      <c r="C22" s="38" t="s">
        <v>90</v>
      </c>
      <c r="D22" s="38">
        <v>15</v>
      </c>
      <c r="E22" s="38">
        <v>4.95</v>
      </c>
      <c r="F22" s="38">
        <v>17697</v>
      </c>
      <c r="G22" s="38">
        <f t="shared" si="3"/>
        <v>87600.150000000009</v>
      </c>
      <c r="H22" s="38"/>
      <c r="I22" s="39">
        <f t="shared" si="0"/>
        <v>0</v>
      </c>
      <c r="J22" s="40"/>
      <c r="K22" s="38">
        <v>8</v>
      </c>
      <c r="L22" s="41">
        <v>1</v>
      </c>
      <c r="M22" s="39">
        <f t="shared" si="4"/>
        <v>0</v>
      </c>
      <c r="N22" s="39">
        <f t="shared" si="5"/>
        <v>38933.4</v>
      </c>
      <c r="O22" s="38">
        <f t="shared" si="6"/>
        <v>4866.6750000000002</v>
      </c>
      <c r="P22" s="39">
        <f t="shared" si="1"/>
        <v>10950.018750000001</v>
      </c>
      <c r="Q22" s="39">
        <f t="shared" si="2"/>
        <v>5475.0093750000015</v>
      </c>
      <c r="R22" s="38"/>
      <c r="S22" s="38"/>
      <c r="T22" s="38"/>
      <c r="U22" s="38"/>
      <c r="V22" s="38"/>
      <c r="W22" s="38"/>
      <c r="X22" s="38"/>
      <c r="Y22" s="38"/>
      <c r="Z22" s="38"/>
      <c r="AA22" s="38">
        <v>19162</v>
      </c>
      <c r="AB22" s="38"/>
      <c r="AC22" s="38"/>
      <c r="AD22" s="38"/>
      <c r="AE22" s="38"/>
      <c r="AF22" s="38">
        <v>14600</v>
      </c>
      <c r="AG22" s="38"/>
      <c r="AH22" s="38"/>
      <c r="AI22" s="38">
        <f t="shared" si="7"/>
        <v>33762</v>
      </c>
      <c r="AJ22" s="39">
        <f>AF22+AE22+AD22+AC22+AB22+AA22+Z22+X22+W22+V22+U22+T22+S22+R22+Q22+P22+O22+N22+M22+I22+AG22+AH22</f>
        <v>93987.103125000009</v>
      </c>
    </row>
    <row r="23" spans="1:36">
      <c r="A23" s="38">
        <v>10</v>
      </c>
      <c r="B23" s="38" t="s">
        <v>89</v>
      </c>
      <c r="C23" s="38" t="s">
        <v>90</v>
      </c>
      <c r="D23" s="38">
        <v>29.06</v>
      </c>
      <c r="E23" s="38">
        <v>5.2</v>
      </c>
      <c r="F23" s="38">
        <v>17697</v>
      </c>
      <c r="G23" s="38">
        <f t="shared" si="3"/>
        <v>92024.400000000009</v>
      </c>
      <c r="H23" s="38"/>
      <c r="I23" s="39">
        <f t="shared" si="0"/>
        <v>0</v>
      </c>
      <c r="J23" s="40"/>
      <c r="K23" s="38">
        <v>7</v>
      </c>
      <c r="L23" s="41">
        <v>2</v>
      </c>
      <c r="M23" s="39">
        <f t="shared" si="4"/>
        <v>0</v>
      </c>
      <c r="N23" s="39">
        <f t="shared" si="5"/>
        <v>35787.26666666667</v>
      </c>
      <c r="O23" s="38">
        <f t="shared" si="6"/>
        <v>10224.933333333334</v>
      </c>
      <c r="P23" s="39">
        <f t="shared" si="1"/>
        <v>11503.050000000001</v>
      </c>
      <c r="Q23" s="39">
        <f t="shared" si="2"/>
        <v>5751.5250000000015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>
        <v>17255</v>
      </c>
      <c r="AG23" s="38"/>
      <c r="AH23" s="38"/>
      <c r="AI23" s="38">
        <f t="shared" si="7"/>
        <v>17255</v>
      </c>
      <c r="AJ23" s="39">
        <f>AF23+AE23+AD23+AC23+AB23+AA23+Z23+X23+W23+V23+U23+T23+S23+R23+Q23+P23+O23+N23+M23+I23+AG23+AH23</f>
        <v>80521.775000000009</v>
      </c>
    </row>
    <row r="24" spans="1:36">
      <c r="A24" s="38">
        <v>11</v>
      </c>
      <c r="B24" s="38" t="s">
        <v>89</v>
      </c>
      <c r="C24" s="38" t="s">
        <v>90</v>
      </c>
      <c r="D24" s="38">
        <v>10.09</v>
      </c>
      <c r="E24" s="38">
        <v>4.8600000000000003</v>
      </c>
      <c r="F24" s="38">
        <v>17697</v>
      </c>
      <c r="G24" s="38">
        <f t="shared" si="3"/>
        <v>86007.420000000013</v>
      </c>
      <c r="H24" s="38"/>
      <c r="I24" s="39">
        <f t="shared" si="0"/>
        <v>0</v>
      </c>
      <c r="J24" s="40"/>
      <c r="K24" s="38">
        <v>25</v>
      </c>
      <c r="L24" s="41">
        <v>11</v>
      </c>
      <c r="M24" s="39">
        <f t="shared" si="4"/>
        <v>0</v>
      </c>
      <c r="N24" s="39">
        <f t="shared" si="5"/>
        <v>119454.75000000001</v>
      </c>
      <c r="O24" s="38">
        <f t="shared" si="6"/>
        <v>52560.090000000004</v>
      </c>
      <c r="P24" s="39">
        <f t="shared" si="1"/>
        <v>43003.710000000006</v>
      </c>
      <c r="Q24" s="39">
        <f t="shared" si="2"/>
        <v>21501.855000000007</v>
      </c>
      <c r="R24" s="38"/>
      <c r="S24" s="38">
        <v>4410</v>
      </c>
      <c r="T24" s="38">
        <v>1078</v>
      </c>
      <c r="U24" s="38"/>
      <c r="V24" s="38">
        <v>5309</v>
      </c>
      <c r="W24" s="38"/>
      <c r="X24" s="38"/>
      <c r="Y24" s="38"/>
      <c r="Z24" s="38"/>
      <c r="AA24" s="38">
        <v>75260</v>
      </c>
      <c r="AB24" s="38"/>
      <c r="AC24" s="38"/>
      <c r="AD24" s="38"/>
      <c r="AE24" s="38"/>
      <c r="AF24" s="38">
        <v>55546</v>
      </c>
      <c r="AG24" s="38"/>
      <c r="AH24" s="38"/>
      <c r="AI24" s="38">
        <f t="shared" si="7"/>
        <v>130806</v>
      </c>
      <c r="AJ24" s="39">
        <f>AF24+AE24+AD24+AC24+AB24+AA24+Z24+X24+W24+V24+U24+T24+S24+R24+Q24+P24+O24+N24+M24+I24+AG24+AH24</f>
        <v>378123.40500000003</v>
      </c>
    </row>
    <row r="25" spans="1:36">
      <c r="A25" s="38">
        <v>12</v>
      </c>
      <c r="B25" s="38" t="s">
        <v>89</v>
      </c>
      <c r="C25" s="38" t="s">
        <v>90</v>
      </c>
      <c r="D25" s="38">
        <v>23.11</v>
      </c>
      <c r="E25" s="38">
        <v>5.12</v>
      </c>
      <c r="F25" s="38">
        <v>17697</v>
      </c>
      <c r="G25" s="38">
        <f t="shared" si="3"/>
        <v>90608.639999999999</v>
      </c>
      <c r="H25" s="38"/>
      <c r="I25" s="39">
        <f t="shared" si="0"/>
        <v>0</v>
      </c>
      <c r="J25" s="40">
        <v>0</v>
      </c>
      <c r="K25" s="38">
        <v>15</v>
      </c>
      <c r="L25" s="41">
        <v>6</v>
      </c>
      <c r="M25" s="39">
        <f t="shared" si="4"/>
        <v>0</v>
      </c>
      <c r="N25" s="39">
        <f t="shared" si="5"/>
        <v>75507.199999999997</v>
      </c>
      <c r="O25" s="38">
        <f t="shared" si="6"/>
        <v>30202.880000000001</v>
      </c>
      <c r="P25" s="39">
        <f t="shared" si="1"/>
        <v>26427.52</v>
      </c>
      <c r="Q25" s="39">
        <f t="shared" si="2"/>
        <v>13213.760000000002</v>
      </c>
      <c r="R25" s="38"/>
      <c r="S25" s="38"/>
      <c r="T25" s="38"/>
      <c r="U25" s="38"/>
      <c r="V25" s="38"/>
      <c r="W25" s="38">
        <v>3539</v>
      </c>
      <c r="X25" s="38"/>
      <c r="Y25" s="38"/>
      <c r="Z25" s="38"/>
      <c r="AA25" s="38"/>
      <c r="AB25" s="38"/>
      <c r="AC25" s="38"/>
      <c r="AD25" s="38"/>
      <c r="AE25" s="38"/>
      <c r="AF25" s="38">
        <v>33978</v>
      </c>
      <c r="AG25" s="38"/>
      <c r="AH25" s="38"/>
      <c r="AI25" s="38">
        <f t="shared" si="7"/>
        <v>33978</v>
      </c>
      <c r="AJ25" s="39">
        <f>AF25+AE25+AD25+AC25+AB25+AA25+Z25+X25+W25+V25+U25+T25+S25+R25+Q25+P25+O25+N25+M25+I25+AG25+AH25</f>
        <v>182868.36</v>
      </c>
    </row>
    <row r="26" spans="1:36">
      <c r="A26" s="38">
        <v>13</v>
      </c>
      <c r="B26" s="38" t="s">
        <v>89</v>
      </c>
      <c r="C26" s="38" t="s">
        <v>90</v>
      </c>
      <c r="D26" s="38">
        <v>28.09</v>
      </c>
      <c r="E26" s="38">
        <v>5.2</v>
      </c>
      <c r="F26" s="38">
        <v>17697</v>
      </c>
      <c r="G26" s="38">
        <f t="shared" si="3"/>
        <v>92024.400000000009</v>
      </c>
      <c r="H26" s="38"/>
      <c r="I26" s="39">
        <f t="shared" si="0"/>
        <v>0</v>
      </c>
      <c r="J26" s="40">
        <v>16</v>
      </c>
      <c r="K26" s="38"/>
      <c r="L26" s="41"/>
      <c r="M26" s="39">
        <f t="shared" si="4"/>
        <v>81799.466666666674</v>
      </c>
      <c r="N26" s="39">
        <f t="shared" si="5"/>
        <v>0</v>
      </c>
      <c r="O26" s="38">
        <f t="shared" si="6"/>
        <v>0</v>
      </c>
      <c r="P26" s="39">
        <f t="shared" si="1"/>
        <v>20449.866666666669</v>
      </c>
      <c r="Q26" s="39">
        <f t="shared" si="2"/>
        <v>10224.933333333334</v>
      </c>
      <c r="R26" s="38">
        <v>1568</v>
      </c>
      <c r="S26" s="38"/>
      <c r="T26" s="38"/>
      <c r="U26" s="38">
        <v>4424</v>
      </c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>
        <v>30675</v>
      </c>
      <c r="AG26" s="38"/>
      <c r="AH26" s="38"/>
      <c r="AI26" s="38">
        <f t="shared" si="7"/>
        <v>30675</v>
      </c>
      <c r="AJ26" s="39">
        <f>AF26+AE26+AD26+AC26+AB26+AA26+Z26+X26+W26+V26+U26+T26+S26+R26+Q26+P26+O26+N26+M26+I26+AG26+AH26</f>
        <v>149141.26666666666</v>
      </c>
    </row>
    <row r="27" spans="1:36">
      <c r="A27" s="38">
        <v>14</v>
      </c>
      <c r="B27" s="38" t="s">
        <v>89</v>
      </c>
      <c r="C27" s="38" t="s">
        <v>90</v>
      </c>
      <c r="D27" s="38">
        <v>23</v>
      </c>
      <c r="E27" s="38">
        <v>5.12</v>
      </c>
      <c r="F27" s="38">
        <v>17697</v>
      </c>
      <c r="G27" s="38">
        <f t="shared" si="3"/>
        <v>90608.639999999999</v>
      </c>
      <c r="H27" s="38"/>
      <c r="I27" s="39">
        <f t="shared" si="0"/>
        <v>0</v>
      </c>
      <c r="J27" s="40"/>
      <c r="K27" s="38">
        <v>10</v>
      </c>
      <c r="L27" s="41">
        <v>10</v>
      </c>
      <c r="M27" s="39">
        <f t="shared" si="4"/>
        <v>0</v>
      </c>
      <c r="N27" s="39">
        <f t="shared" si="5"/>
        <v>50338.133333333331</v>
      </c>
      <c r="O27" s="38">
        <f t="shared" si="6"/>
        <v>50338.133333333331</v>
      </c>
      <c r="P27" s="39">
        <f t="shared" si="1"/>
        <v>25169.066666666666</v>
      </c>
      <c r="Q27" s="39">
        <f t="shared" si="2"/>
        <v>12584.533333333333</v>
      </c>
      <c r="R27" s="38"/>
      <c r="S27" s="38">
        <v>1835</v>
      </c>
      <c r="T27" s="38">
        <v>1220</v>
      </c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>
        <v>28315</v>
      </c>
      <c r="AG27" s="38"/>
      <c r="AH27" s="38"/>
      <c r="AI27" s="38">
        <f t="shared" si="7"/>
        <v>28315</v>
      </c>
      <c r="AJ27" s="39">
        <f>AF27+AE27+AD27+AC27+AB27+AA27+Z27+X27+W27+V27+U27+T27+S27+R27+Q27+P27+O27+N27+M27+I27+AG27+AH27</f>
        <v>169799.86666666667</v>
      </c>
    </row>
    <row r="28" spans="1:36">
      <c r="A28" s="38">
        <v>15</v>
      </c>
      <c r="B28" s="38" t="s">
        <v>89</v>
      </c>
      <c r="C28" s="38" t="s">
        <v>91</v>
      </c>
      <c r="D28" s="38">
        <v>8.0399999999999991</v>
      </c>
      <c r="E28" s="38">
        <v>4.74</v>
      </c>
      <c r="F28" s="38">
        <v>17697</v>
      </c>
      <c r="G28" s="38">
        <f t="shared" si="3"/>
        <v>83883.78</v>
      </c>
      <c r="H28" s="38"/>
      <c r="I28" s="39">
        <f t="shared" si="0"/>
        <v>0</v>
      </c>
      <c r="J28" s="40"/>
      <c r="K28" s="38">
        <v>11</v>
      </c>
      <c r="L28" s="41">
        <v>11</v>
      </c>
      <c r="M28" s="39">
        <f t="shared" si="4"/>
        <v>0</v>
      </c>
      <c r="N28" s="39">
        <f t="shared" si="5"/>
        <v>51262.31</v>
      </c>
      <c r="O28" s="38">
        <f t="shared" si="6"/>
        <v>51262.31</v>
      </c>
      <c r="P28" s="39">
        <f t="shared" si="1"/>
        <v>25631.154999999999</v>
      </c>
      <c r="Q28" s="39">
        <f t="shared" si="2"/>
        <v>12815.577499999999</v>
      </c>
      <c r="R28" s="38"/>
      <c r="S28" s="38">
        <v>1786</v>
      </c>
      <c r="T28" s="38">
        <v>392</v>
      </c>
      <c r="U28" s="38"/>
      <c r="V28" s="38">
        <v>5309</v>
      </c>
      <c r="W28" s="38"/>
      <c r="X28" s="38"/>
      <c r="Y28" s="38"/>
      <c r="Z28" s="38"/>
      <c r="AA28" s="38"/>
      <c r="AB28" s="38">
        <v>38445</v>
      </c>
      <c r="AC28" s="38"/>
      <c r="AD28" s="38"/>
      <c r="AE28" s="38"/>
      <c r="AF28" s="38">
        <v>27961</v>
      </c>
      <c r="AG28" s="38"/>
      <c r="AH28" s="38"/>
      <c r="AI28" s="38">
        <f t="shared" si="7"/>
        <v>66406</v>
      </c>
      <c r="AJ28" s="39">
        <f>AF28+AE28+AD28+AC28+AB28+AA28+Z28+X28+W28+V28+U28+T28+S28+R28+Q28+P28+O28+N28+M28+I28+AG28+AH28</f>
        <v>214864.35249999998</v>
      </c>
    </row>
    <row r="29" spans="1:36">
      <c r="A29" s="38">
        <v>16</v>
      </c>
      <c r="B29" s="38" t="s">
        <v>89</v>
      </c>
      <c r="C29" s="38" t="s">
        <v>91</v>
      </c>
      <c r="D29" s="38">
        <v>10</v>
      </c>
      <c r="E29" s="38">
        <v>4.8099999999999996</v>
      </c>
      <c r="F29" s="38">
        <v>17697</v>
      </c>
      <c r="G29" s="38">
        <f t="shared" si="3"/>
        <v>85122.569999999992</v>
      </c>
      <c r="H29" s="38"/>
      <c r="I29" s="39">
        <f t="shared" si="0"/>
        <v>0</v>
      </c>
      <c r="J29" s="40"/>
      <c r="K29" s="38">
        <v>6</v>
      </c>
      <c r="L29" s="41">
        <v>3</v>
      </c>
      <c r="M29" s="39">
        <f t="shared" si="4"/>
        <v>0</v>
      </c>
      <c r="N29" s="39">
        <f t="shared" si="5"/>
        <v>28374.189999999995</v>
      </c>
      <c r="O29" s="38">
        <f t="shared" si="6"/>
        <v>14187.094999999998</v>
      </c>
      <c r="P29" s="39">
        <f t="shared" si="1"/>
        <v>10640.321249999997</v>
      </c>
      <c r="Q29" s="39">
        <f t="shared" si="2"/>
        <v>5320.1606249999986</v>
      </c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>
        <v>0</v>
      </c>
      <c r="AD29" s="38"/>
      <c r="AE29" s="38"/>
      <c r="AF29" s="38">
        <v>12233</v>
      </c>
      <c r="AG29" s="38"/>
      <c r="AH29" s="38"/>
      <c r="AI29" s="38">
        <f t="shared" si="7"/>
        <v>12233</v>
      </c>
      <c r="AJ29" s="39">
        <f>AF29+AE29+AD29+AC29+AB29+AA29+Z29+X29+W29+V29+U29+T29+S29+R29+Q29+P29+O29+N29+M29+I29+AG29+AH29</f>
        <v>70754.766874999987</v>
      </c>
    </row>
    <row r="30" spans="1:36">
      <c r="A30" s="38">
        <v>17</v>
      </c>
      <c r="B30" s="38" t="s">
        <v>89</v>
      </c>
      <c r="C30" s="38" t="s">
        <v>92</v>
      </c>
      <c r="D30" s="38">
        <v>31.05</v>
      </c>
      <c r="E30" s="38">
        <v>4.5</v>
      </c>
      <c r="F30" s="38">
        <v>17697</v>
      </c>
      <c r="G30" s="38">
        <f t="shared" si="3"/>
        <v>79636.5</v>
      </c>
      <c r="H30" s="38">
        <v>24</v>
      </c>
      <c r="I30" s="39">
        <f>G30/24*H30</f>
        <v>79636.5</v>
      </c>
      <c r="J30" s="40"/>
      <c r="K30" s="38"/>
      <c r="L30" s="41"/>
      <c r="M30" s="39">
        <f t="shared" si="4"/>
        <v>0</v>
      </c>
      <c r="N30" s="39">
        <f t="shared" si="5"/>
        <v>0</v>
      </c>
      <c r="O30" s="38">
        <f t="shared" si="6"/>
        <v>0</v>
      </c>
      <c r="P30" s="38">
        <f>(I30+M30+N30+O30)*25%</f>
        <v>19909.125</v>
      </c>
      <c r="Q30" s="39">
        <f>(I30+M30+N30+O30+P30)*10%</f>
        <v>9954.5625</v>
      </c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>
        <f t="shared" si="7"/>
        <v>0</v>
      </c>
      <c r="AJ30" s="39">
        <f>AF30+AE30+AD30+AC30+AB30+AA30+Z30+X30+W30+V30+U30+T30+S30+R30+Q30+P30+O30+N30+M30+I30+AG30+AH30</f>
        <v>109500.1875</v>
      </c>
    </row>
    <row r="31" spans="1:36">
      <c r="A31" s="38">
        <v>18</v>
      </c>
      <c r="B31" s="38" t="s">
        <v>89</v>
      </c>
      <c r="C31" s="38" t="s">
        <v>93</v>
      </c>
      <c r="D31" s="38">
        <v>22</v>
      </c>
      <c r="E31" s="38">
        <v>4.67</v>
      </c>
      <c r="F31" s="38">
        <v>17697</v>
      </c>
      <c r="G31" s="38">
        <f t="shared" si="3"/>
        <v>82644.990000000005</v>
      </c>
      <c r="H31" s="38">
        <v>0</v>
      </c>
      <c r="I31" s="39">
        <f t="shared" ref="I31:I42" si="8">G31/24*H31</f>
        <v>0</v>
      </c>
      <c r="J31" s="40">
        <v>8</v>
      </c>
      <c r="K31" s="38">
        <v>0</v>
      </c>
      <c r="L31" s="41">
        <v>0</v>
      </c>
      <c r="M31" s="39">
        <f t="shared" si="4"/>
        <v>36731.106666666667</v>
      </c>
      <c r="N31" s="39">
        <f t="shared" si="5"/>
        <v>0</v>
      </c>
      <c r="O31" s="38">
        <f t="shared" si="6"/>
        <v>0</v>
      </c>
      <c r="P31" s="39">
        <f t="shared" ref="P31:P42" si="9">(I31+M31+N31+O31)*25%</f>
        <v>9182.7766666666666</v>
      </c>
      <c r="Q31" s="39">
        <f t="shared" ref="Q31:Q42" si="10">(I31+M31+N31+O31+P31)*10%</f>
        <v>4591.3883333333333</v>
      </c>
      <c r="R31" s="38">
        <v>1372</v>
      </c>
      <c r="S31" s="38">
        <v>0</v>
      </c>
      <c r="T31" s="38">
        <v>0</v>
      </c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>
        <v>13774</v>
      </c>
      <c r="AG31" s="38"/>
      <c r="AH31" s="38"/>
      <c r="AI31" s="38">
        <f t="shared" si="7"/>
        <v>13774</v>
      </c>
      <c r="AJ31" s="39">
        <f>AF31+AE31+AD31+AC31+AB31+AA31+Z31+X31+W31+V31+U31+T31+S31+R31+Q31+P31+O31+N31+M31+I31+AG31+AH31</f>
        <v>65651.271666666667</v>
      </c>
    </row>
    <row r="32" spans="1:36">
      <c r="A32" s="38">
        <v>19</v>
      </c>
      <c r="B32" s="38" t="s">
        <v>89</v>
      </c>
      <c r="C32" s="38" t="s">
        <v>93</v>
      </c>
      <c r="D32" s="38">
        <v>3.11</v>
      </c>
      <c r="E32" s="38">
        <v>4.2300000000000004</v>
      </c>
      <c r="F32" s="38">
        <v>17697</v>
      </c>
      <c r="G32" s="38">
        <f t="shared" si="3"/>
        <v>74858.310000000012</v>
      </c>
      <c r="H32" s="38">
        <v>2</v>
      </c>
      <c r="I32" s="39">
        <f t="shared" si="8"/>
        <v>6238.192500000001</v>
      </c>
      <c r="J32" s="40">
        <v>11</v>
      </c>
      <c r="K32" s="38">
        <v>6</v>
      </c>
      <c r="L32" s="41"/>
      <c r="M32" s="39">
        <f t="shared" si="4"/>
        <v>45746.74500000001</v>
      </c>
      <c r="N32" s="39">
        <f t="shared" si="5"/>
        <v>24952.770000000004</v>
      </c>
      <c r="O32" s="38">
        <f t="shared" si="6"/>
        <v>0</v>
      </c>
      <c r="P32" s="39">
        <f t="shared" si="9"/>
        <v>19234.426875000005</v>
      </c>
      <c r="Q32" s="39">
        <f t="shared" si="10"/>
        <v>9617.2134375000023</v>
      </c>
      <c r="R32" s="38">
        <v>1714</v>
      </c>
      <c r="S32" s="38">
        <v>610</v>
      </c>
      <c r="T32" s="38"/>
      <c r="U32" s="38"/>
      <c r="V32" s="38">
        <v>2654</v>
      </c>
      <c r="W32" s="38"/>
      <c r="X32" s="38"/>
      <c r="Y32" s="38"/>
      <c r="Z32" s="38"/>
      <c r="AA32" s="38"/>
      <c r="AB32" s="38"/>
      <c r="AC32" s="38"/>
      <c r="AD32" s="38"/>
      <c r="AE32" s="38"/>
      <c r="AF32" s="38">
        <v>26512</v>
      </c>
      <c r="AG32" s="38"/>
      <c r="AH32" s="38"/>
      <c r="AI32" s="38">
        <f t="shared" si="7"/>
        <v>26512</v>
      </c>
      <c r="AJ32" s="39">
        <f>AF32+AE32+AD32+AC32+AB32+AA32+Z32+X32+W32+V32+U32+T32+S32+R32+Q32+P32+O32+N32+M32+I32+AG32+AH32</f>
        <v>137279.34781250003</v>
      </c>
    </row>
    <row r="33" spans="1:36">
      <c r="A33" s="38">
        <v>20</v>
      </c>
      <c r="B33" s="38" t="s">
        <v>89</v>
      </c>
      <c r="C33" s="38" t="s">
        <v>93</v>
      </c>
      <c r="D33" s="38">
        <v>5.5</v>
      </c>
      <c r="E33" s="38">
        <v>4.2699999999999996</v>
      </c>
      <c r="F33" s="38">
        <v>17697</v>
      </c>
      <c r="G33" s="38">
        <f t="shared" si="3"/>
        <v>75566.189999999988</v>
      </c>
      <c r="H33" s="38"/>
      <c r="I33" s="39">
        <f t="shared" si="8"/>
        <v>0</v>
      </c>
      <c r="J33" s="40"/>
      <c r="K33" s="38">
        <v>5</v>
      </c>
      <c r="L33" s="41">
        <v>0</v>
      </c>
      <c r="M33" s="39">
        <f t="shared" si="4"/>
        <v>0</v>
      </c>
      <c r="N33" s="39">
        <f t="shared" si="5"/>
        <v>20990.60833333333</v>
      </c>
      <c r="O33" s="38">
        <f t="shared" si="6"/>
        <v>0</v>
      </c>
      <c r="P33" s="39">
        <f t="shared" si="9"/>
        <v>5247.6520833333325</v>
      </c>
      <c r="Q33" s="39">
        <f t="shared" si="10"/>
        <v>2623.8260416666667</v>
      </c>
      <c r="R33" s="38"/>
      <c r="S33" s="38">
        <v>1230</v>
      </c>
      <c r="T33" s="38">
        <v>0</v>
      </c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>
        <v>7871</v>
      </c>
      <c r="AG33" s="38"/>
      <c r="AH33" s="38"/>
      <c r="AI33" s="38">
        <f t="shared" si="7"/>
        <v>7871</v>
      </c>
      <c r="AJ33" s="39">
        <f>AF33+AE33+AD33+AC33+AB33+AA33+Z33+X33+W33+V33+U33+T33+S33+R33+Q33+P33+O33+N33+M33+I33+AG33+AH33</f>
        <v>37963.086458333331</v>
      </c>
    </row>
    <row r="34" spans="1:36">
      <c r="A34" s="38">
        <v>21</v>
      </c>
      <c r="B34" s="38" t="s">
        <v>89</v>
      </c>
      <c r="C34" s="38" t="s">
        <v>93</v>
      </c>
      <c r="D34" s="38">
        <v>3.1</v>
      </c>
      <c r="E34" s="38">
        <v>4.2300000000000004</v>
      </c>
      <c r="F34" s="38">
        <v>17697</v>
      </c>
      <c r="G34" s="38">
        <f t="shared" si="3"/>
        <v>74858.310000000012</v>
      </c>
      <c r="H34" s="38"/>
      <c r="I34" s="39">
        <f t="shared" si="8"/>
        <v>0</v>
      </c>
      <c r="J34" s="40">
        <v>6</v>
      </c>
      <c r="K34" s="38">
        <v>5</v>
      </c>
      <c r="L34" s="41">
        <v>2</v>
      </c>
      <c r="M34" s="39">
        <f t="shared" si="4"/>
        <v>24952.770000000004</v>
      </c>
      <c r="N34" s="39">
        <f t="shared" si="5"/>
        <v>20793.975000000006</v>
      </c>
      <c r="O34" s="38">
        <f t="shared" si="6"/>
        <v>8317.590000000002</v>
      </c>
      <c r="P34" s="39">
        <f t="shared" si="9"/>
        <v>13516.083750000003</v>
      </c>
      <c r="Q34" s="39">
        <f t="shared" si="10"/>
        <v>6758.0418750000017</v>
      </c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>
        <v>18751</v>
      </c>
      <c r="AG34" s="38"/>
      <c r="AH34" s="38"/>
      <c r="AI34" s="38">
        <f t="shared" si="7"/>
        <v>18751</v>
      </c>
      <c r="AJ34" s="39">
        <f>AF34+AE34+AD34+AC34+AB34+AA34+Z34+X34+W34+V34+U34+T34+S34+R34+Q34+P34+O34+N34+M34+I34+AG34+AH34</f>
        <v>93089.460625000022</v>
      </c>
    </row>
    <row r="35" spans="1:36">
      <c r="A35" s="38">
        <v>22</v>
      </c>
      <c r="B35" s="38" t="s">
        <v>89</v>
      </c>
      <c r="C35" s="38" t="s">
        <v>93</v>
      </c>
      <c r="D35" s="38">
        <v>1</v>
      </c>
      <c r="E35" s="38">
        <v>4.1399999999999997</v>
      </c>
      <c r="F35" s="38">
        <v>17697</v>
      </c>
      <c r="G35" s="38">
        <f t="shared" si="3"/>
        <v>73265.579999999987</v>
      </c>
      <c r="H35" s="38"/>
      <c r="I35" s="39">
        <f t="shared" si="8"/>
        <v>0</v>
      </c>
      <c r="J35" s="40"/>
      <c r="K35" s="38">
        <v>4</v>
      </c>
      <c r="L35" s="41">
        <v>6</v>
      </c>
      <c r="M35" s="39">
        <f t="shared" si="4"/>
        <v>0</v>
      </c>
      <c r="N35" s="39">
        <f t="shared" si="5"/>
        <v>16281.239999999998</v>
      </c>
      <c r="O35" s="38">
        <f t="shared" si="6"/>
        <v>24421.859999999997</v>
      </c>
      <c r="P35" s="39">
        <f t="shared" si="9"/>
        <v>10175.774999999998</v>
      </c>
      <c r="Q35" s="39">
        <f t="shared" si="10"/>
        <v>5087.8874999999989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>
        <v>9158</v>
      </c>
      <c r="AG35" s="38"/>
      <c r="AH35" s="38"/>
      <c r="AI35" s="38">
        <f t="shared" si="7"/>
        <v>9158</v>
      </c>
      <c r="AJ35" s="39">
        <f>AF35+AE35+AD35+AC35+AB35+AA35+Z35+X35+W35+V35+U35+T35+S35+R35+Q35+P35+O35+N35+M35+I35+AG35+AH35</f>
        <v>65124.76249999999</v>
      </c>
    </row>
    <row r="36" spans="1:36">
      <c r="A36" s="38">
        <v>23</v>
      </c>
      <c r="B36" s="38" t="s">
        <v>94</v>
      </c>
      <c r="C36" s="38" t="s">
        <v>95</v>
      </c>
      <c r="D36" s="38">
        <v>33.11</v>
      </c>
      <c r="E36" s="38">
        <v>4.29</v>
      </c>
      <c r="F36" s="38">
        <v>17697</v>
      </c>
      <c r="G36" s="38">
        <f t="shared" si="3"/>
        <v>75920.13</v>
      </c>
      <c r="H36" s="38"/>
      <c r="I36" s="39">
        <f t="shared" si="8"/>
        <v>0</v>
      </c>
      <c r="J36" s="40">
        <v>15</v>
      </c>
      <c r="K36" s="38"/>
      <c r="L36" s="41"/>
      <c r="M36" s="39">
        <f t="shared" si="4"/>
        <v>63266.774999999994</v>
      </c>
      <c r="N36" s="39">
        <f t="shared" si="5"/>
        <v>0</v>
      </c>
      <c r="O36" s="38">
        <f t="shared" si="6"/>
        <v>0</v>
      </c>
      <c r="P36" s="39">
        <f t="shared" si="9"/>
        <v>15816.693749999999</v>
      </c>
      <c r="Q36" s="39">
        <f t="shared" si="10"/>
        <v>7908.3468750000002</v>
      </c>
      <c r="R36" s="38">
        <v>1960</v>
      </c>
      <c r="S36" s="38"/>
      <c r="T36" s="38"/>
      <c r="U36" s="38">
        <v>4424</v>
      </c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>
        <v>23725</v>
      </c>
      <c r="AG36" s="38"/>
      <c r="AH36" s="38"/>
      <c r="AI36" s="38">
        <f t="shared" si="7"/>
        <v>23725</v>
      </c>
      <c r="AJ36" s="39">
        <f>AF36+AE36+AD36+AC36+AB36+AA36+Z36+X36+W36+V36+U36+T36+S36+R36+Q36+P36+O36+N36+M36+I36+AG36+AH36</f>
        <v>117100.81562499999</v>
      </c>
    </row>
    <row r="37" spans="1:36">
      <c r="A37" s="38">
        <v>24</v>
      </c>
      <c r="B37" s="38" t="s">
        <v>94</v>
      </c>
      <c r="C37" s="38" t="s">
        <v>96</v>
      </c>
      <c r="D37" s="38">
        <v>30.04</v>
      </c>
      <c r="E37" s="38">
        <v>3.73</v>
      </c>
      <c r="F37" s="38">
        <v>17697</v>
      </c>
      <c r="G37" s="38">
        <f t="shared" si="3"/>
        <v>66009.81</v>
      </c>
      <c r="H37" s="38"/>
      <c r="I37" s="39">
        <f t="shared" si="8"/>
        <v>0</v>
      </c>
      <c r="J37" s="40"/>
      <c r="K37" s="38">
        <v>7</v>
      </c>
      <c r="L37" s="41">
        <v>1</v>
      </c>
      <c r="M37" s="39">
        <f t="shared" si="4"/>
        <v>0</v>
      </c>
      <c r="N37" s="39">
        <f t="shared" si="5"/>
        <v>25670.481666666667</v>
      </c>
      <c r="O37" s="38">
        <f t="shared" si="6"/>
        <v>3667.2116666666666</v>
      </c>
      <c r="P37" s="39">
        <f t="shared" si="9"/>
        <v>7334.4233333333332</v>
      </c>
      <c r="Q37" s="39">
        <f t="shared" si="10"/>
        <v>3667.211666666667</v>
      </c>
      <c r="R37" s="38"/>
      <c r="S37" s="38">
        <v>0</v>
      </c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>
        <v>9626</v>
      </c>
      <c r="AG37" s="38"/>
      <c r="AH37" s="38"/>
      <c r="AI37" s="38">
        <f t="shared" si="7"/>
        <v>9626</v>
      </c>
      <c r="AJ37" s="39">
        <f>AF37+AE37+AD37+AC37+AB37+AA37+Z37+X37+W37+V37+U37+T37+S37+R37+Q37+P37+O37+N37+M37+I37+AG37+AH37</f>
        <v>49965.328333333331</v>
      </c>
    </row>
    <row r="38" spans="1:36">
      <c r="A38" s="38">
        <v>25</v>
      </c>
      <c r="B38" s="38" t="s">
        <v>94</v>
      </c>
      <c r="C38" s="38" t="s">
        <v>96</v>
      </c>
      <c r="D38" s="38">
        <v>30.01</v>
      </c>
      <c r="E38" s="38">
        <v>3.73</v>
      </c>
      <c r="F38" s="38">
        <v>17697</v>
      </c>
      <c r="G38" s="38">
        <f t="shared" si="3"/>
        <v>66009.81</v>
      </c>
      <c r="H38" s="38"/>
      <c r="I38" s="39">
        <f t="shared" si="8"/>
        <v>0</v>
      </c>
      <c r="J38" s="40"/>
      <c r="K38" s="38">
        <v>6</v>
      </c>
      <c r="L38" s="41">
        <v>1</v>
      </c>
      <c r="M38" s="39">
        <f t="shared" si="4"/>
        <v>0</v>
      </c>
      <c r="N38" s="39">
        <f t="shared" si="5"/>
        <v>22003.27</v>
      </c>
      <c r="O38" s="38">
        <f t="shared" si="6"/>
        <v>3667.2116666666666</v>
      </c>
      <c r="P38" s="39">
        <f t="shared" si="9"/>
        <v>6417.6204166666666</v>
      </c>
      <c r="Q38" s="39">
        <f t="shared" si="10"/>
        <v>3208.8102083333333</v>
      </c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>
        <v>8251</v>
      </c>
      <c r="AG38" s="38"/>
      <c r="AH38" s="38"/>
      <c r="AI38" s="38">
        <f t="shared" si="7"/>
        <v>8251</v>
      </c>
      <c r="AJ38" s="39">
        <f>AF38+AE38+AD38+AC38+AB38+AA38+Z38+X38+W38+V38+U38+T38+S38+R38+Q38+P38+O38+N38+M38+I38+AG38+AH38</f>
        <v>43547.912291666667</v>
      </c>
    </row>
    <row r="39" spans="1:36">
      <c r="A39" s="38">
        <v>26</v>
      </c>
      <c r="B39" s="38" t="s">
        <v>94</v>
      </c>
      <c r="C39" s="38" t="s">
        <v>96</v>
      </c>
      <c r="D39" s="38">
        <v>2</v>
      </c>
      <c r="E39" s="38">
        <v>3.41</v>
      </c>
      <c r="F39" s="38">
        <v>17697</v>
      </c>
      <c r="G39" s="38">
        <f t="shared" si="3"/>
        <v>60346.770000000004</v>
      </c>
      <c r="H39" s="38"/>
      <c r="I39" s="39">
        <f t="shared" si="8"/>
        <v>0</v>
      </c>
      <c r="J39" s="40">
        <v>15</v>
      </c>
      <c r="K39" s="38">
        <v>3</v>
      </c>
      <c r="L39" s="41"/>
      <c r="M39" s="39">
        <f t="shared" si="4"/>
        <v>50288.974999999999</v>
      </c>
      <c r="N39" s="39">
        <f t="shared" si="5"/>
        <v>10057.795</v>
      </c>
      <c r="O39" s="38">
        <f t="shared" si="6"/>
        <v>0</v>
      </c>
      <c r="P39" s="39">
        <f t="shared" si="9"/>
        <v>15086.692499999999</v>
      </c>
      <c r="Q39" s="39">
        <f t="shared" si="10"/>
        <v>7543.3462499999996</v>
      </c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>
        <v>22298</v>
      </c>
      <c r="AG39" s="38"/>
      <c r="AH39" s="38"/>
      <c r="AI39" s="38">
        <f t="shared" si="7"/>
        <v>22298</v>
      </c>
      <c r="AJ39" s="39">
        <f>AF39+AE39+AD39+AC39+AB39+AA39+Z39+X39+W39+V39+U39+T39+S39+R39+Q39+P39+O39+N39+M39+I39+AG39+AH39</f>
        <v>105274.80875</v>
      </c>
    </row>
    <row r="40" spans="1:36">
      <c r="A40" s="38">
        <v>27</v>
      </c>
      <c r="B40" s="38" t="s">
        <v>94</v>
      </c>
      <c r="C40" s="38" t="s">
        <v>96</v>
      </c>
      <c r="D40" s="38">
        <v>4.1100000000000003</v>
      </c>
      <c r="E40" s="38">
        <v>3.45</v>
      </c>
      <c r="F40" s="38">
        <v>17697</v>
      </c>
      <c r="G40" s="38">
        <f t="shared" si="3"/>
        <v>61054.65</v>
      </c>
      <c r="H40" s="38"/>
      <c r="I40" s="39">
        <f t="shared" si="8"/>
        <v>0</v>
      </c>
      <c r="J40" s="40">
        <v>2</v>
      </c>
      <c r="K40" s="38">
        <v>6</v>
      </c>
      <c r="L40" s="41">
        <v>3</v>
      </c>
      <c r="M40" s="39">
        <f t="shared" si="4"/>
        <v>6783.85</v>
      </c>
      <c r="N40" s="39">
        <f t="shared" si="5"/>
        <v>20351.550000000003</v>
      </c>
      <c r="O40" s="38">
        <f t="shared" si="6"/>
        <v>10175.775000000001</v>
      </c>
      <c r="P40" s="39">
        <f t="shared" si="9"/>
        <v>9327.7937500000007</v>
      </c>
      <c r="Q40" s="39">
        <f t="shared" si="10"/>
        <v>4663.8968750000004</v>
      </c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>
        <v>12720</v>
      </c>
      <c r="AG40" s="38"/>
      <c r="AH40" s="38"/>
      <c r="AI40" s="38">
        <f t="shared" si="7"/>
        <v>12720</v>
      </c>
      <c r="AJ40" s="39">
        <f>AF40+AE40+AD40+AC40+AB40+AA40+Z40+X40+W40+V40+U40+T40+S40+R40+Q40+P40+O40+N40+M40+I40+AG40+AH40</f>
        <v>64022.865624999999</v>
      </c>
    </row>
    <row r="41" spans="1:36">
      <c r="A41" s="38">
        <v>28</v>
      </c>
      <c r="B41" s="38" t="s">
        <v>94</v>
      </c>
      <c r="C41" s="38"/>
      <c r="D41" s="38" t="s">
        <v>97</v>
      </c>
      <c r="E41" s="38">
        <v>3.36</v>
      </c>
      <c r="F41" s="38"/>
      <c r="G41" s="38">
        <f t="shared" si="3"/>
        <v>0</v>
      </c>
      <c r="H41" s="38"/>
      <c r="I41" s="39">
        <f t="shared" si="8"/>
        <v>0</v>
      </c>
      <c r="J41" s="40"/>
      <c r="K41" s="38"/>
      <c r="L41" s="41"/>
      <c r="M41" s="39">
        <f t="shared" si="4"/>
        <v>0</v>
      </c>
      <c r="N41" s="39">
        <f t="shared" si="5"/>
        <v>0</v>
      </c>
      <c r="O41" s="38">
        <f t="shared" si="6"/>
        <v>0</v>
      </c>
      <c r="P41" s="39">
        <f t="shared" si="9"/>
        <v>0</v>
      </c>
      <c r="Q41" s="39">
        <f t="shared" si="10"/>
        <v>0</v>
      </c>
      <c r="R41" s="38"/>
      <c r="S41" s="38"/>
      <c r="T41" s="38"/>
      <c r="U41" s="38"/>
      <c r="V41" s="38">
        <v>5309</v>
      </c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>
        <f t="shared" si="7"/>
        <v>0</v>
      </c>
      <c r="AJ41" s="39">
        <f>AF41+AE41+AD41+AC41+AB41+AA41+Z41+X41+W41+V41+U41+T41+S41+R41+Q41+P41+O41+N41+M41+I41+AG41+AH41</f>
        <v>5309</v>
      </c>
    </row>
    <row r="42" spans="1:36">
      <c r="A42" s="38">
        <v>29</v>
      </c>
      <c r="B42" s="38" t="s">
        <v>94</v>
      </c>
      <c r="C42" s="38" t="s">
        <v>96</v>
      </c>
      <c r="D42" s="38">
        <v>5.6</v>
      </c>
      <c r="E42" s="38">
        <v>3.49</v>
      </c>
      <c r="F42" s="38">
        <v>17697</v>
      </c>
      <c r="G42" s="38">
        <f t="shared" si="3"/>
        <v>61762.530000000006</v>
      </c>
      <c r="H42" s="38"/>
      <c r="I42" s="39">
        <f t="shared" si="8"/>
        <v>0</v>
      </c>
      <c r="J42" s="40">
        <v>16</v>
      </c>
      <c r="K42" s="38"/>
      <c r="L42" s="41"/>
      <c r="M42" s="39">
        <f t="shared" si="4"/>
        <v>54900.026666666672</v>
      </c>
      <c r="N42" s="39">
        <f t="shared" si="5"/>
        <v>0</v>
      </c>
      <c r="O42" s="38">
        <f t="shared" si="6"/>
        <v>0</v>
      </c>
      <c r="P42" s="39">
        <f t="shared" si="9"/>
        <v>13725.006666666668</v>
      </c>
      <c r="Q42" s="39">
        <f t="shared" si="10"/>
        <v>6862.503333333334</v>
      </c>
      <c r="R42" s="38">
        <v>1568</v>
      </c>
      <c r="S42" s="38"/>
      <c r="T42" s="38"/>
      <c r="U42" s="38">
        <v>4424</v>
      </c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>
        <v>20588</v>
      </c>
      <c r="AG42" s="38"/>
      <c r="AH42" s="38"/>
      <c r="AI42" s="38">
        <f t="shared" si="7"/>
        <v>20588</v>
      </c>
      <c r="AJ42" s="39">
        <f>AF42+AE42+AD42+AC42+AB42+AA42+Z42+X42+W42+V42+U42+T42+S42+R42+Q42+P42+O42+N42+M42+I42+AG42+AH42</f>
        <v>102067.53666666668</v>
      </c>
    </row>
    <row r="43" spans="1:36">
      <c r="B43" s="38"/>
      <c r="C43" s="38"/>
      <c r="D43" s="38"/>
      <c r="E43" s="38"/>
      <c r="F43" s="38"/>
      <c r="G43" s="38"/>
      <c r="H43" s="42">
        <f>SUM(H14:H42)</f>
        <v>28</v>
      </c>
      <c r="I43" s="42">
        <f t="shared" ref="I43:AJ43" si="11">SUM(I14:I42)</f>
        <v>93853.090000000011</v>
      </c>
      <c r="J43" s="42">
        <f t="shared" si="11"/>
        <v>137</v>
      </c>
      <c r="K43" s="42">
        <f t="shared" si="11"/>
        <v>191</v>
      </c>
      <c r="L43" s="42">
        <f t="shared" si="11"/>
        <v>77</v>
      </c>
      <c r="M43" s="42">
        <f t="shared" si="11"/>
        <v>618578.97166666668</v>
      </c>
      <c r="N43" s="42">
        <f t="shared" si="11"/>
        <v>912201.69666666666</v>
      </c>
      <c r="O43" s="42">
        <f t="shared" si="11"/>
        <v>369434.70666666672</v>
      </c>
      <c r="P43" s="42">
        <f t="shared" si="11"/>
        <v>498517.11625000002</v>
      </c>
      <c r="Q43" s="42">
        <f t="shared" si="11"/>
        <v>249258.55812500007</v>
      </c>
      <c r="R43" s="42">
        <f t="shared" si="11"/>
        <v>13386</v>
      </c>
      <c r="S43" s="42">
        <f t="shared" si="11"/>
        <v>22067</v>
      </c>
      <c r="T43" s="42">
        <f t="shared" si="11"/>
        <v>4696</v>
      </c>
      <c r="U43" s="42">
        <f t="shared" si="11"/>
        <v>22120</v>
      </c>
      <c r="V43" s="42">
        <f t="shared" si="11"/>
        <v>29198</v>
      </c>
      <c r="W43" s="42">
        <f t="shared" si="11"/>
        <v>3539</v>
      </c>
      <c r="X43" s="42">
        <f t="shared" si="11"/>
        <v>0</v>
      </c>
      <c r="Y43" s="42">
        <f t="shared" si="11"/>
        <v>0</v>
      </c>
      <c r="Z43" s="42">
        <f t="shared" si="11"/>
        <v>117418</v>
      </c>
      <c r="AA43" s="42">
        <f t="shared" si="11"/>
        <v>105604</v>
      </c>
      <c r="AB43" s="42">
        <f t="shared" si="11"/>
        <v>38445</v>
      </c>
      <c r="AC43" s="42">
        <f t="shared" si="11"/>
        <v>0</v>
      </c>
      <c r="AD43" s="42">
        <f t="shared" si="11"/>
        <v>67018</v>
      </c>
      <c r="AE43" s="42">
        <f t="shared" si="11"/>
        <v>186880</v>
      </c>
      <c r="AF43" s="42">
        <f t="shared" si="11"/>
        <v>642672</v>
      </c>
      <c r="AG43" s="42">
        <f t="shared" si="11"/>
        <v>0</v>
      </c>
      <c r="AH43" s="42">
        <f t="shared" si="11"/>
        <v>0</v>
      </c>
      <c r="AI43" s="42">
        <f t="shared" si="11"/>
        <v>904139</v>
      </c>
      <c r="AJ43" s="42">
        <f t="shared" si="11"/>
        <v>3994887.1393749989</v>
      </c>
    </row>
    <row r="44" spans="1:36">
      <c r="J44" s="43"/>
      <c r="L44" s="44"/>
      <c r="AJ44" s="45"/>
    </row>
    <row r="45" spans="1:36">
      <c r="J45" s="43"/>
      <c r="L45" s="44"/>
      <c r="AI45">
        <f>AF43+AE43+AD43+AC43+AB43+AA43+Z43+W43+V43+U43+T43+S43+R43+Q43+P43+O43+N43+M43+I43</f>
        <v>3994887.1393749998</v>
      </c>
      <c r="AJ45" s="45"/>
    </row>
    <row r="46" spans="1:36">
      <c r="I46" t="s">
        <v>98</v>
      </c>
      <c r="J46" s="43"/>
      <c r="L46" s="44"/>
      <c r="O46" s="45"/>
    </row>
    <row r="47" spans="1:36">
      <c r="J47" s="43"/>
      <c r="L47" s="44"/>
    </row>
    <row r="48" spans="1:36">
      <c r="I48" t="s">
        <v>99</v>
      </c>
    </row>
  </sheetData>
  <mergeCells count="44">
    <mergeCell ref="AG8:AG12"/>
    <mergeCell ref="AH8:AH12"/>
    <mergeCell ref="R10:R12"/>
    <mergeCell ref="S10:S12"/>
    <mergeCell ref="Z8:Z12"/>
    <mergeCell ref="AA8:AA12"/>
    <mergeCell ref="AB8:AB12"/>
    <mergeCell ref="W7:W12"/>
    <mergeCell ref="U11:U12"/>
    <mergeCell ref="V11:V12"/>
    <mergeCell ref="AC8:AC12"/>
    <mergeCell ref="AD8:AD12"/>
    <mergeCell ref="AE8:AE12"/>
    <mergeCell ref="AJ7:AJ12"/>
    <mergeCell ref="H8:H12"/>
    <mergeCell ref="I8:I12"/>
    <mergeCell ref="J8:J12"/>
    <mergeCell ref="K8:K12"/>
    <mergeCell ref="L8:L12"/>
    <mergeCell ref="M8:M12"/>
    <mergeCell ref="N8:N12"/>
    <mergeCell ref="O8:O12"/>
    <mergeCell ref="X7:X12"/>
    <mergeCell ref="Y7:AB7"/>
    <mergeCell ref="AC7:AE7"/>
    <mergeCell ref="AF7:AF12"/>
    <mergeCell ref="AG7:AH7"/>
    <mergeCell ref="AI7:AI12"/>
    <mergeCell ref="Y8:Y12"/>
    <mergeCell ref="M7:O7"/>
    <mergeCell ref="P7:P12"/>
    <mergeCell ref="Q7:Q12"/>
    <mergeCell ref="R7:T7"/>
    <mergeCell ref="U7:V7"/>
    <mergeCell ref="R8:T9"/>
    <mergeCell ref="U8:V9"/>
    <mergeCell ref="T10:T12"/>
    <mergeCell ref="G7:G12"/>
    <mergeCell ref="J7:L7"/>
    <mergeCell ref="B7:B12"/>
    <mergeCell ref="C7:C12"/>
    <mergeCell ref="D7:D12"/>
    <mergeCell ref="E7:E12"/>
    <mergeCell ref="F7:F1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2019-10-28T03:27:31Z</dcterms:modified>
</cp:coreProperties>
</file>