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тарифик" sheetId="1" r:id="rId1"/>
    <sheet name="штатка" sheetId="2" r:id="rId2"/>
  </sheets>
  <calcPr calcId="125725"/>
</workbook>
</file>

<file path=xl/calcChain.xml><?xml version="1.0" encoding="utf-8"?>
<calcChain xmlns="http://schemas.openxmlformats.org/spreadsheetml/2006/main">
  <c r="AP39" i="1"/>
  <c r="AM40"/>
  <c r="AM41"/>
  <c r="AM42"/>
  <c r="AM43"/>
  <c r="AM44"/>
  <c r="AM45"/>
  <c r="AM46"/>
  <c r="AM47"/>
  <c r="AM48"/>
  <c r="AM49"/>
  <c r="AM23"/>
  <c r="AM24"/>
  <c r="AM25"/>
  <c r="AM26"/>
  <c r="AM27"/>
  <c r="AM28"/>
  <c r="AM29"/>
  <c r="AM30"/>
  <c r="AM31"/>
  <c r="AM32"/>
  <c r="AP32" s="1"/>
  <c r="AM33"/>
  <c r="AM34"/>
  <c r="AP34" s="1"/>
  <c r="AM35"/>
  <c r="AM36"/>
  <c r="AP36" s="1"/>
  <c r="AM37"/>
  <c r="AM22"/>
  <c r="AF25"/>
  <c r="AF50"/>
  <c r="P31" i="2"/>
  <c r="O31"/>
  <c r="K31"/>
  <c r="L30"/>
  <c r="N30" s="1"/>
  <c r="L29"/>
  <c r="N29" s="1"/>
  <c r="L28"/>
  <c r="N28" s="1"/>
  <c r="L27"/>
  <c r="N27" s="1"/>
  <c r="L26"/>
  <c r="N26" s="1"/>
  <c r="L25"/>
  <c r="N25" s="1"/>
  <c r="L24"/>
  <c r="N24" s="1"/>
  <c r="L23"/>
  <c r="N23" s="1"/>
  <c r="L22"/>
  <c r="N22" s="1"/>
  <c r="L21"/>
  <c r="N21" s="1"/>
  <c r="M20"/>
  <c r="L20"/>
  <c r="L19"/>
  <c r="N19" s="1"/>
  <c r="L18"/>
  <c r="L17"/>
  <c r="L16"/>
  <c r="L15"/>
  <c r="L14"/>
  <c r="L13"/>
  <c r="L12"/>
  <c r="L11"/>
  <c r="L10"/>
  <c r="AO50" i="1"/>
  <c r="AN50"/>
  <c r="AK50"/>
  <c r="AJ50"/>
  <c r="AI50"/>
  <c r="AH50"/>
  <c r="AG50"/>
  <c r="AE50"/>
  <c r="AD50"/>
  <c r="AC50"/>
  <c r="AB50"/>
  <c r="AA50"/>
  <c r="Z50"/>
  <c r="Y50"/>
  <c r="X50"/>
  <c r="W50"/>
  <c r="V50"/>
  <c r="U50"/>
  <c r="O50"/>
  <c r="N50"/>
  <c r="M50"/>
  <c r="K50"/>
  <c r="J50"/>
  <c r="I49"/>
  <c r="L49" s="1"/>
  <c r="I48"/>
  <c r="L48" s="1"/>
  <c r="I47"/>
  <c r="L47" s="1"/>
  <c r="I46"/>
  <c r="L46" s="1"/>
  <c r="I45"/>
  <c r="L45" s="1"/>
  <c r="I44"/>
  <c r="L44" s="1"/>
  <c r="I43"/>
  <c r="L43" s="1"/>
  <c r="I42"/>
  <c r="L42" s="1"/>
  <c r="I41"/>
  <c r="L41" s="1"/>
  <c r="I40"/>
  <c r="L40" s="1"/>
  <c r="I39"/>
  <c r="L39" s="1"/>
  <c r="AP38"/>
  <c r="J38"/>
  <c r="Q38" s="1"/>
  <c r="I38"/>
  <c r="AP37"/>
  <c r="J37"/>
  <c r="R37" s="1"/>
  <c r="I37"/>
  <c r="L37" s="1"/>
  <c r="J36"/>
  <c r="R36" s="1"/>
  <c r="I36"/>
  <c r="L36" s="1"/>
  <c r="AP35"/>
  <c r="J35"/>
  <c r="R35" s="1"/>
  <c r="I35"/>
  <c r="L35" s="1"/>
  <c r="J34"/>
  <c r="R34" s="1"/>
  <c r="I34"/>
  <c r="L34" s="1"/>
  <c r="AP33"/>
  <c r="J33"/>
  <c r="R33" s="1"/>
  <c r="I33"/>
  <c r="L33" s="1"/>
  <c r="I32"/>
  <c r="L32" s="1"/>
  <c r="AP31"/>
  <c r="J31"/>
  <c r="R31" s="1"/>
  <c r="I31"/>
  <c r="L31" s="1"/>
  <c r="AP30"/>
  <c r="J30"/>
  <c r="R30" s="1"/>
  <c r="I30"/>
  <c r="L30" s="1"/>
  <c r="AP29"/>
  <c r="J29"/>
  <c r="P29" s="1"/>
  <c r="I29"/>
  <c r="L29" s="1"/>
  <c r="AP28"/>
  <c r="J28"/>
  <c r="R28" s="1"/>
  <c r="I28"/>
  <c r="L28" s="1"/>
  <c r="AP27"/>
  <c r="J27"/>
  <c r="R27" s="1"/>
  <c r="I27"/>
  <c r="L27" s="1"/>
  <c r="AP26"/>
  <c r="J26"/>
  <c r="R26" s="1"/>
  <c r="I26"/>
  <c r="L26" s="1"/>
  <c r="I25"/>
  <c r="J25" s="1"/>
  <c r="AP24"/>
  <c r="I24"/>
  <c r="L24" s="1"/>
  <c r="I23"/>
  <c r="J23" s="1"/>
  <c r="I22"/>
  <c r="L22" s="1"/>
  <c r="T11"/>
  <c r="T10"/>
  <c r="T9"/>
  <c r="S8"/>
  <c r="R8"/>
  <c r="Q8"/>
  <c r="T7"/>
  <c r="T6"/>
  <c r="T5"/>
  <c r="T4"/>
  <c r="J22" l="1"/>
  <c r="P22" s="1"/>
  <c r="AM50"/>
  <c r="AP23"/>
  <c r="L31" i="2"/>
  <c r="N20"/>
  <c r="R24"/>
  <c r="R21"/>
  <c r="N13"/>
  <c r="N17"/>
  <c r="Q19"/>
  <c r="S19" s="1"/>
  <c r="Q20"/>
  <c r="R20" s="1"/>
  <c r="Q22"/>
  <c r="R22" s="1"/>
  <c r="Q23"/>
  <c r="R23" s="1"/>
  <c r="Q24"/>
  <c r="Q25"/>
  <c r="R25" s="1"/>
  <c r="Q26"/>
  <c r="R26" s="1"/>
  <c r="Q27"/>
  <c r="R27" s="1"/>
  <c r="Q28"/>
  <c r="R28" s="1"/>
  <c r="Q29"/>
  <c r="R29" s="1"/>
  <c r="Q30"/>
  <c r="R30" s="1"/>
  <c r="M10"/>
  <c r="M11"/>
  <c r="N11" s="1"/>
  <c r="M12"/>
  <c r="M13"/>
  <c r="M14"/>
  <c r="N14" s="1"/>
  <c r="M15"/>
  <c r="N15" s="1"/>
  <c r="M16"/>
  <c r="M17"/>
  <c r="M18"/>
  <c r="N18" s="1"/>
  <c r="Q21"/>
  <c r="S21" s="1"/>
  <c r="T8" i="1"/>
  <c r="J24"/>
  <c r="Q24" s="1"/>
  <c r="AP25"/>
  <c r="P31"/>
  <c r="J32"/>
  <c r="Q32" s="1"/>
  <c r="J39"/>
  <c r="R39" s="1"/>
  <c r="R25"/>
  <c r="P25"/>
  <c r="Q25"/>
  <c r="R23"/>
  <c r="P23"/>
  <c r="Q23"/>
  <c r="R22"/>
  <c r="L23"/>
  <c r="R24"/>
  <c r="L25"/>
  <c r="P26"/>
  <c r="R29"/>
  <c r="P30"/>
  <c r="S30" s="1"/>
  <c r="AP22"/>
  <c r="Q26"/>
  <c r="Q27"/>
  <c r="Q28"/>
  <c r="Q29"/>
  <c r="S29" s="1"/>
  <c r="Q30"/>
  <c r="Q31"/>
  <c r="Q33"/>
  <c r="Q34"/>
  <c r="Q35"/>
  <c r="Q36"/>
  <c r="Q37"/>
  <c r="P38"/>
  <c r="R38"/>
  <c r="J40"/>
  <c r="AP40"/>
  <c r="J41"/>
  <c r="AP41"/>
  <c r="J42"/>
  <c r="AP42"/>
  <c r="J43"/>
  <c r="AP43"/>
  <c r="J44"/>
  <c r="AP44"/>
  <c r="J45"/>
  <c r="AP45"/>
  <c r="J46"/>
  <c r="AP46"/>
  <c r="J47"/>
  <c r="AP47"/>
  <c r="J48"/>
  <c r="AP48"/>
  <c r="J49"/>
  <c r="AP49"/>
  <c r="P27"/>
  <c r="P28"/>
  <c r="S28" s="1"/>
  <c r="T28" s="1"/>
  <c r="AQ28" s="1"/>
  <c r="AR28" s="1"/>
  <c r="P33"/>
  <c r="P34"/>
  <c r="S34" s="1"/>
  <c r="T34" s="1"/>
  <c r="AQ34" s="1"/>
  <c r="AR34" s="1"/>
  <c r="P35"/>
  <c r="P36"/>
  <c r="S36" s="1"/>
  <c r="T36" s="1"/>
  <c r="AQ36" s="1"/>
  <c r="AR36" s="1"/>
  <c r="P37"/>
  <c r="AP50" l="1"/>
  <c r="Q22"/>
  <c r="S22" s="1"/>
  <c r="Q18" i="2"/>
  <c r="R18"/>
  <c r="Q14"/>
  <c r="R14"/>
  <c r="Q17"/>
  <c r="S17" s="1"/>
  <c r="Q15"/>
  <c r="S15" s="1"/>
  <c r="Q13"/>
  <c r="S13" s="1"/>
  <c r="Q11"/>
  <c r="S11" s="1"/>
  <c r="M31"/>
  <c r="R19"/>
  <c r="S18"/>
  <c r="S14"/>
  <c r="N16"/>
  <c r="N12"/>
  <c r="N10"/>
  <c r="S20"/>
  <c r="P32" i="1"/>
  <c r="R32"/>
  <c r="P39"/>
  <c r="Q39"/>
  <c r="P24"/>
  <c r="S24" s="1"/>
  <c r="T24" s="1"/>
  <c r="AQ24" s="1"/>
  <c r="AR24" s="1"/>
  <c r="S38"/>
  <c r="T38" s="1"/>
  <c r="AQ38" s="1"/>
  <c r="AR38" s="1"/>
  <c r="S25"/>
  <c r="T25" s="1"/>
  <c r="AQ25" s="1"/>
  <c r="AR25" s="1"/>
  <c r="S37"/>
  <c r="T37" s="1"/>
  <c r="AQ37" s="1"/>
  <c r="AR37" s="1"/>
  <c r="S35"/>
  <c r="T35" s="1"/>
  <c r="AQ35" s="1"/>
  <c r="AR35" s="1"/>
  <c r="S33"/>
  <c r="T33" s="1"/>
  <c r="AQ33" s="1"/>
  <c r="AR33" s="1"/>
  <c r="S31"/>
  <c r="T31" s="1"/>
  <c r="AQ31" s="1"/>
  <c r="AR31" s="1"/>
  <c r="T30"/>
  <c r="AQ30" s="1"/>
  <c r="AR30" s="1"/>
  <c r="T29"/>
  <c r="AQ29" s="1"/>
  <c r="AR29" s="1"/>
  <c r="S27"/>
  <c r="T27" s="1"/>
  <c r="AQ27" s="1"/>
  <c r="AR27" s="1"/>
  <c r="S26"/>
  <c r="T26" s="1"/>
  <c r="AQ26" s="1"/>
  <c r="AR26" s="1"/>
  <c r="Q49"/>
  <c r="R49"/>
  <c r="P49"/>
  <c r="Q48"/>
  <c r="R48"/>
  <c r="P48"/>
  <c r="Q47"/>
  <c r="R47"/>
  <c r="P47"/>
  <c r="Q46"/>
  <c r="R46"/>
  <c r="P46"/>
  <c r="Q45"/>
  <c r="R45"/>
  <c r="P45"/>
  <c r="Q44"/>
  <c r="R44"/>
  <c r="P44"/>
  <c r="Q43"/>
  <c r="R43"/>
  <c r="P43"/>
  <c r="Q42"/>
  <c r="R42"/>
  <c r="P42"/>
  <c r="Q41"/>
  <c r="R41"/>
  <c r="P41"/>
  <c r="Q40"/>
  <c r="R40"/>
  <c r="P40"/>
  <c r="S23"/>
  <c r="T23" s="1"/>
  <c r="AQ23" s="1"/>
  <c r="AR23" s="1"/>
  <c r="L50"/>
  <c r="T22" l="1"/>
  <c r="AQ22" s="1"/>
  <c r="Q50"/>
  <c r="R50"/>
  <c r="S32"/>
  <c r="T32" s="1"/>
  <c r="AQ32" s="1"/>
  <c r="AR32" s="1"/>
  <c r="R11" i="2"/>
  <c r="R13"/>
  <c r="R15"/>
  <c r="R17"/>
  <c r="Q12"/>
  <c r="S12" s="1"/>
  <c r="N31"/>
  <c r="S10"/>
  <c r="Q10"/>
  <c r="R10" s="1"/>
  <c r="Q16"/>
  <c r="S16" s="1"/>
  <c r="S39" i="1"/>
  <c r="T39" s="1"/>
  <c r="AQ39" s="1"/>
  <c r="AR39" s="1"/>
  <c r="S40"/>
  <c r="T40" s="1"/>
  <c r="AQ40" s="1"/>
  <c r="AR40" s="1"/>
  <c r="S42"/>
  <c r="T42" s="1"/>
  <c r="AQ42" s="1"/>
  <c r="AR42" s="1"/>
  <c r="S44"/>
  <c r="T44" s="1"/>
  <c r="AQ44" s="1"/>
  <c r="AR44" s="1"/>
  <c r="S46"/>
  <c r="T46" s="1"/>
  <c r="AQ46" s="1"/>
  <c r="AR46" s="1"/>
  <c r="S48"/>
  <c r="T48" s="1"/>
  <c r="AQ48" s="1"/>
  <c r="AR48" s="1"/>
  <c r="S41"/>
  <c r="T41" s="1"/>
  <c r="AQ41" s="1"/>
  <c r="AR41" s="1"/>
  <c r="S43"/>
  <c r="T43" s="1"/>
  <c r="AQ43" s="1"/>
  <c r="AR43" s="1"/>
  <c r="S45"/>
  <c r="T45" s="1"/>
  <c r="AQ45" s="1"/>
  <c r="AR45" s="1"/>
  <c r="S47"/>
  <c r="T47" s="1"/>
  <c r="AQ47" s="1"/>
  <c r="AR47" s="1"/>
  <c r="S49"/>
  <c r="T49" s="1"/>
  <c r="AQ49" s="1"/>
  <c r="AR49" s="1"/>
  <c r="S50"/>
  <c r="P50"/>
  <c r="R16" i="2" l="1"/>
  <c r="S31"/>
  <c r="R12"/>
  <c r="R31" s="1"/>
  <c r="Q31"/>
  <c r="AQ50" i="1"/>
  <c r="AR22"/>
  <c r="AR50" s="1"/>
  <c r="T50"/>
</calcChain>
</file>

<file path=xl/sharedStrings.xml><?xml version="1.0" encoding="utf-8"?>
<sst xmlns="http://schemas.openxmlformats.org/spreadsheetml/2006/main" count="245" uniqueCount="152">
  <si>
    <t xml:space="preserve"> 1-4</t>
  </si>
  <si>
    <t xml:space="preserve"> 5-9</t>
  </si>
  <si>
    <t xml:space="preserve"> 10-11</t>
  </si>
  <si>
    <t>Итого</t>
  </si>
  <si>
    <t>УТВЕРЖДАЮ</t>
  </si>
  <si>
    <t>Число классов</t>
  </si>
  <si>
    <t>Руководитель отдела                                         Садуов К.Г</t>
  </si>
  <si>
    <t>число класс,комп</t>
  </si>
  <si>
    <t>число уч-ся</t>
  </si>
  <si>
    <t xml:space="preserve"> Число часов по уч. Плану </t>
  </si>
  <si>
    <t>Общее число часов по тарифик.</t>
  </si>
  <si>
    <t>Вариативная часть</t>
  </si>
  <si>
    <t>ТАРИФИКАЦИОННЫЙ СПИСОК НА 1 сентября  2020 года</t>
  </si>
  <si>
    <t>дел. Кл</t>
  </si>
  <si>
    <t>Ленинградская СШ 1</t>
  </si>
  <si>
    <t>м/ц,0кл</t>
  </si>
  <si>
    <t>предшкола -6</t>
  </si>
  <si>
    <t>нвп-2</t>
  </si>
  <si>
    <t>Фамилия Имя Отчество</t>
  </si>
  <si>
    <t>образование,    категория</t>
  </si>
  <si>
    <t>должность</t>
  </si>
  <si>
    <t>категория</t>
  </si>
  <si>
    <t>Стаж</t>
  </si>
  <si>
    <t>Коэфициент</t>
  </si>
  <si>
    <t>БДО</t>
  </si>
  <si>
    <t>месячная ставка</t>
  </si>
  <si>
    <t>число час.недельн</t>
  </si>
  <si>
    <t>з/плата в месяц</t>
  </si>
  <si>
    <t xml:space="preserve">  число час.недельн</t>
  </si>
  <si>
    <t xml:space="preserve">надбавка 10% </t>
  </si>
  <si>
    <t>доплата за проверку тетрадей</t>
  </si>
  <si>
    <t>Доплаты</t>
  </si>
  <si>
    <t>за веден.уч.кабинет</t>
  </si>
  <si>
    <t>за вредность 40%</t>
  </si>
  <si>
    <t>за квалификацию педагогического мастерства</t>
  </si>
  <si>
    <t>3-х уровневые курсы</t>
  </si>
  <si>
    <t>за обновленное содержание образования</t>
  </si>
  <si>
    <t>языковые курсы</t>
  </si>
  <si>
    <t>Итого по ЦТ (республиканский бюджет)</t>
  </si>
  <si>
    <t>итого педагог. зарплата</t>
  </si>
  <si>
    <t>ИТОГО заработная плата в мес</t>
  </si>
  <si>
    <t>Предшкольные классы</t>
  </si>
  <si>
    <t>1-4</t>
  </si>
  <si>
    <t>5-9</t>
  </si>
  <si>
    <t>10-11</t>
  </si>
  <si>
    <t>кол-во часов</t>
  </si>
  <si>
    <t>сумма</t>
  </si>
  <si>
    <t>Классное руководство</t>
  </si>
  <si>
    <t>педагог-мастер 50 %</t>
  </si>
  <si>
    <t>педагог-исследователь 40 %</t>
  </si>
  <si>
    <t>педагог-эксперт 35 %</t>
  </si>
  <si>
    <t>педагог-модератор 30 %</t>
  </si>
  <si>
    <t>30%</t>
  </si>
  <si>
    <t>70%</t>
  </si>
  <si>
    <t>100%</t>
  </si>
  <si>
    <t>преподавание физики, химии, биологии, информатики на английском языке</t>
  </si>
  <si>
    <t>за замещение на период обучения основного сотрудника</t>
  </si>
  <si>
    <t>25%</t>
  </si>
  <si>
    <t>5-11</t>
  </si>
  <si>
    <t>высшее</t>
  </si>
  <si>
    <t>музыка</t>
  </si>
  <si>
    <t>В2-1</t>
  </si>
  <si>
    <t>высш</t>
  </si>
  <si>
    <t>русск яз</t>
  </si>
  <si>
    <t>анг.яз</t>
  </si>
  <si>
    <t>нач кл</t>
  </si>
  <si>
    <t>каз яз</t>
  </si>
  <si>
    <t>физика</t>
  </si>
  <si>
    <t xml:space="preserve">высш </t>
  </si>
  <si>
    <t>В2-2</t>
  </si>
  <si>
    <t>истор</t>
  </si>
  <si>
    <t>матем</t>
  </si>
  <si>
    <t>физ-ра</t>
  </si>
  <si>
    <t>биолог, хим</t>
  </si>
  <si>
    <t>В2-3</t>
  </si>
  <si>
    <t>геогр</t>
  </si>
  <si>
    <t>воспит</t>
  </si>
  <si>
    <t>В3-4</t>
  </si>
  <si>
    <t>янг.яз</t>
  </si>
  <si>
    <t>В2-4</t>
  </si>
  <si>
    <t>англ.яз</t>
  </si>
  <si>
    <t>ср спец</t>
  </si>
  <si>
    <t>В4-3</t>
  </si>
  <si>
    <t>технол, черч</t>
  </si>
  <si>
    <t>В4-4</t>
  </si>
  <si>
    <t>технол</t>
  </si>
  <si>
    <t>информ</t>
  </si>
  <si>
    <t>самопоз</t>
  </si>
  <si>
    <t>Отдел кадра</t>
  </si>
  <si>
    <t>Директор школы</t>
  </si>
  <si>
    <t>Гл экономист</t>
  </si>
  <si>
    <t xml:space="preserve">Гл. бухгалтер </t>
  </si>
  <si>
    <t>Показатели на 1.09.2020 г.</t>
  </si>
  <si>
    <t>"Утверждаю"</t>
  </si>
  <si>
    <t>Руководитель РОО __________</t>
  </si>
  <si>
    <t>Штатное расписание административно- технического персонала</t>
  </si>
  <si>
    <t xml:space="preserve">     Ленинградская СШ -1 на 1 января 2020 года</t>
  </si>
  <si>
    <t>13 кл/комп с предшколой</t>
  </si>
  <si>
    <t>№ п/п</t>
  </si>
  <si>
    <t>Фамилия,имя</t>
  </si>
  <si>
    <t>Должность</t>
  </si>
  <si>
    <t>образование</t>
  </si>
  <si>
    <t>стаж</t>
  </si>
  <si>
    <t>звено</t>
  </si>
  <si>
    <t>ступен</t>
  </si>
  <si>
    <t>катег.</t>
  </si>
  <si>
    <t>оклад</t>
  </si>
  <si>
    <t>надбавка</t>
  </si>
  <si>
    <t>всего</t>
  </si>
  <si>
    <t>леч</t>
  </si>
  <si>
    <t>отчество</t>
  </si>
  <si>
    <t>коэф</t>
  </si>
  <si>
    <t>бдо</t>
  </si>
  <si>
    <t>шт ед</t>
  </si>
  <si>
    <t>25%с/х</t>
  </si>
  <si>
    <t>20%-30%</t>
  </si>
  <si>
    <t>РБ</t>
  </si>
  <si>
    <t>директор</t>
  </si>
  <si>
    <t>А1</t>
  </si>
  <si>
    <t>Зам по восп работе</t>
  </si>
  <si>
    <t>3,-1</t>
  </si>
  <si>
    <t>Зам по учебн работе</t>
  </si>
  <si>
    <t>педагог-психолог</t>
  </si>
  <si>
    <t>В2</t>
  </si>
  <si>
    <t>Старшии вожатый</t>
  </si>
  <si>
    <t>ср.спец</t>
  </si>
  <si>
    <t>В4</t>
  </si>
  <si>
    <t>НВП</t>
  </si>
  <si>
    <t>соц педагог</t>
  </si>
  <si>
    <t>В3</t>
  </si>
  <si>
    <t>лаборант</t>
  </si>
  <si>
    <t>завхоз</t>
  </si>
  <si>
    <t>С</t>
  </si>
  <si>
    <t>библиотекарь</t>
  </si>
  <si>
    <t>С-3</t>
  </si>
  <si>
    <t>делопроизводитель</t>
  </si>
  <si>
    <t>Д</t>
  </si>
  <si>
    <t>секретарь</t>
  </si>
  <si>
    <t>сторож</t>
  </si>
  <si>
    <t>1раз</t>
  </si>
  <si>
    <t>Техничка</t>
  </si>
  <si>
    <t>рабочий</t>
  </si>
  <si>
    <t>3 раз</t>
  </si>
  <si>
    <t>Гардеробщик</t>
  </si>
  <si>
    <t>Вахтер</t>
  </si>
  <si>
    <t>Дворник</t>
  </si>
  <si>
    <t>1 раз</t>
  </si>
  <si>
    <t>Кочегар</t>
  </si>
  <si>
    <t>электрик</t>
  </si>
  <si>
    <t>Гл   экономист</t>
  </si>
  <si>
    <t>Гл бух</t>
  </si>
  <si>
    <t>Отдел кадров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</si>
</sst>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116">
    <xf numFmtId="0" fontId="0" fillId="0" borderId="0" xfId="0"/>
    <xf numFmtId="0" fontId="0" fillId="2" borderId="0" xfId="0" applyFill="1"/>
    <xf numFmtId="0" fontId="0" fillId="3" borderId="0" xfId="0" applyFill="1"/>
    <xf numFmtId="0" fontId="0" fillId="0" borderId="1" xfId="0" applyBorder="1"/>
    <xf numFmtId="0" fontId="0" fillId="3" borderId="1" xfId="0" applyFill="1" applyBorder="1"/>
    <xf numFmtId="0" fontId="1" fillId="0" borderId="0" xfId="0" applyFont="1"/>
    <xf numFmtId="0" fontId="0" fillId="3" borderId="2" xfId="0" applyFill="1" applyBorder="1" applyAlignment="1"/>
    <xf numFmtId="0" fontId="0" fillId="3" borderId="3" xfId="0" applyFill="1" applyBorder="1" applyAlignment="1"/>
    <xf numFmtId="0" fontId="0" fillId="2" borderId="0" xfId="0" applyFill="1" applyBorder="1"/>
    <xf numFmtId="0" fontId="0" fillId="0" borderId="0" xfId="0" applyBorder="1"/>
    <xf numFmtId="0" fontId="0" fillId="3" borderId="0" xfId="0" applyFill="1" applyBorder="1"/>
    <xf numFmtId="49" fontId="3" fillId="0" borderId="6" xfId="0" applyNumberFormat="1" applyFont="1" applyBorder="1" applyAlignment="1" applyProtection="1">
      <alignment horizontal="center" vertical="center" textRotation="90" wrapText="1"/>
      <protection locked="0"/>
    </xf>
    <xf numFmtId="49" fontId="3" fillId="0" borderId="7" xfId="0" applyNumberFormat="1" applyFont="1" applyBorder="1" applyAlignment="1" applyProtection="1">
      <alignment horizontal="center" wrapText="1"/>
      <protection locked="0"/>
    </xf>
    <xf numFmtId="0" fontId="3" fillId="0" borderId="9" xfId="0" applyFont="1" applyBorder="1" applyAlignment="1">
      <alignment horizontal="center" vertical="center" wrapText="1"/>
    </xf>
    <xf numFmtId="49" fontId="3" fillId="0" borderId="13" xfId="0" applyNumberFormat="1" applyFont="1" applyBorder="1" applyAlignment="1" applyProtection="1">
      <alignment horizontal="center" vertical="center" textRotation="90" wrapText="1"/>
      <protection locked="0"/>
    </xf>
    <xf numFmtId="1" fontId="3" fillId="0" borderId="13" xfId="0" applyNumberFormat="1" applyFont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1" fontId="0" fillId="0" borderId="1" xfId="0" applyNumberFormat="1" applyBorder="1"/>
    <xf numFmtId="0" fontId="0" fillId="2" borderId="1" xfId="0" applyFill="1" applyBorder="1"/>
    <xf numFmtId="0" fontId="1" fillId="0" borderId="1" xfId="0" applyFont="1" applyBorder="1"/>
    <xf numFmtId="1" fontId="0" fillId="0" borderId="0" xfId="0" applyNumberFormat="1"/>
    <xf numFmtId="0" fontId="5" fillId="0" borderId="0" xfId="1" applyFont="1"/>
    <xf numFmtId="0" fontId="5" fillId="2" borderId="0" xfId="1" applyFont="1" applyFill="1"/>
    <xf numFmtId="0" fontId="6" fillId="0" borderId="0" xfId="1" applyFont="1"/>
    <xf numFmtId="0" fontId="6" fillId="0" borderId="14" xfId="1" applyFont="1" applyBorder="1" applyAlignment="1">
      <alignment horizontal="center"/>
    </xf>
    <xf numFmtId="0" fontId="6" fillId="0" borderId="1" xfId="1" applyFont="1" applyBorder="1"/>
    <xf numFmtId="0" fontId="6" fillId="0" borderId="8" xfId="1" applyFont="1" applyBorder="1" applyAlignment="1">
      <alignment horizontal="center"/>
    </xf>
    <xf numFmtId="0" fontId="6" fillId="0" borderId="21" xfId="1" applyFont="1" applyBorder="1" applyAlignment="1">
      <alignment horizontal="center"/>
    </xf>
    <xf numFmtId="0" fontId="6" fillId="0" borderId="2" xfId="1" applyFont="1" applyBorder="1"/>
    <xf numFmtId="0" fontId="6" fillId="0" borderId="2" xfId="1" applyFont="1" applyBorder="1" applyAlignment="1">
      <alignment horizontal="center"/>
    </xf>
    <xf numFmtId="9" fontId="6" fillId="0" borderId="1" xfId="1" applyNumberFormat="1" applyFont="1" applyBorder="1"/>
    <xf numFmtId="0" fontId="5" fillId="0" borderId="1" xfId="1" applyFont="1" applyBorder="1"/>
    <xf numFmtId="0" fontId="6" fillId="0" borderId="22" xfId="1" applyFont="1" applyBorder="1" applyAlignment="1">
      <alignment horizontal="center"/>
    </xf>
    <xf numFmtId="0" fontId="6" fillId="2" borderId="8" xfId="1" applyFont="1" applyFill="1" applyBorder="1"/>
    <xf numFmtId="0" fontId="6" fillId="0" borderId="13" xfId="1" applyFont="1" applyBorder="1" applyAlignment="1">
      <alignment horizontal="center"/>
    </xf>
    <xf numFmtId="0" fontId="6" fillId="0" borderId="0" xfId="1" applyFont="1" applyBorder="1" applyAlignment="1">
      <alignment horizontal="center"/>
    </xf>
    <xf numFmtId="0" fontId="5" fillId="0" borderId="8" xfId="1" applyFont="1" applyBorder="1"/>
    <xf numFmtId="0" fontId="6" fillId="0" borderId="8" xfId="1" applyFont="1" applyBorder="1"/>
    <xf numFmtId="9" fontId="6" fillId="0" borderId="8" xfId="1" applyNumberFormat="1" applyFont="1" applyBorder="1"/>
    <xf numFmtId="9" fontId="5" fillId="0" borderId="1" xfId="1" applyNumberFormat="1" applyFont="1" applyBorder="1"/>
    <xf numFmtId="9" fontId="5" fillId="0" borderId="8" xfId="1" applyNumberFormat="1" applyFont="1" applyBorder="1"/>
    <xf numFmtId="0" fontId="5" fillId="2" borderId="1" xfId="1" applyFont="1" applyFill="1" applyBorder="1"/>
    <xf numFmtId="2" fontId="5" fillId="0" borderId="1" xfId="1" applyNumberFormat="1" applyFont="1" applyFill="1" applyBorder="1"/>
    <xf numFmtId="2" fontId="5" fillId="2" borderId="1" xfId="1" applyNumberFormat="1" applyFont="1" applyFill="1" applyBorder="1"/>
    <xf numFmtId="164" fontId="5" fillId="2" borderId="1" xfId="1" applyNumberFormat="1" applyFont="1" applyFill="1" applyBorder="1"/>
    <xf numFmtId="0" fontId="5" fillId="0" borderId="1" xfId="1" applyFont="1" applyFill="1" applyBorder="1"/>
    <xf numFmtId="1" fontId="5" fillId="2" borderId="1" xfId="1" applyNumberFormat="1" applyFont="1" applyFill="1" applyBorder="1"/>
    <xf numFmtId="0" fontId="5" fillId="2" borderId="3" xfId="1" applyFont="1" applyFill="1" applyBorder="1"/>
    <xf numFmtId="16" fontId="5" fillId="2" borderId="1" xfId="1" applyNumberFormat="1" applyFont="1" applyFill="1" applyBorder="1"/>
    <xf numFmtId="0" fontId="5" fillId="2" borderId="19" xfId="1" applyFont="1" applyFill="1" applyBorder="1"/>
    <xf numFmtId="49" fontId="5" fillId="2" borderId="1" xfId="1" applyNumberFormat="1" applyFont="1" applyFill="1" applyBorder="1"/>
    <xf numFmtId="0" fontId="5" fillId="2" borderId="18" xfId="1" applyFont="1" applyFill="1" applyBorder="1"/>
    <xf numFmtId="2" fontId="5" fillId="0" borderId="19" xfId="1" applyNumberFormat="1" applyFont="1" applyFill="1" applyBorder="1"/>
    <xf numFmtId="2" fontId="5" fillId="2" borderId="19" xfId="1" applyNumberFormat="1" applyFont="1" applyFill="1" applyBorder="1"/>
    <xf numFmtId="0" fontId="5" fillId="0" borderId="19" xfId="1" applyFont="1" applyFill="1" applyBorder="1"/>
    <xf numFmtId="1" fontId="5" fillId="0" borderId="1" xfId="1" applyNumberFormat="1" applyFont="1" applyFill="1" applyBorder="1"/>
    <xf numFmtId="164" fontId="6" fillId="0" borderId="1" xfId="1" applyNumberFormat="1" applyFont="1" applyBorder="1"/>
    <xf numFmtId="0" fontId="4" fillId="0" borderId="0" xfId="1"/>
    <xf numFmtId="164" fontId="5" fillId="0" borderId="0" xfId="1" applyNumberFormat="1" applyFont="1"/>
    <xf numFmtId="1" fontId="5" fillId="0" borderId="0" xfId="1" applyNumberFormat="1" applyFont="1"/>
    <xf numFmtId="49" fontId="3" fillId="0" borderId="1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2" fillId="0" borderId="19" xfId="0" applyFont="1" applyBorder="1" applyAlignment="1" applyProtection="1">
      <alignment horizontal="center" vertical="center"/>
      <protection locked="0"/>
    </xf>
    <xf numFmtId="49" fontId="3" fillId="0" borderId="13" xfId="0" applyNumberFormat="1" applyFont="1" applyBorder="1" applyAlignment="1" applyProtection="1">
      <alignment horizontal="center" vertical="center" textRotation="90" wrapText="1"/>
      <protection locked="0"/>
    </xf>
    <xf numFmtId="1" fontId="3" fillId="0" borderId="1" xfId="0" applyNumberFormat="1" applyFont="1" applyBorder="1" applyAlignment="1" applyProtection="1">
      <alignment horizontal="center" vertical="center"/>
      <protection locked="0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textRotation="90" wrapText="1"/>
      <protection locked="0"/>
    </xf>
    <xf numFmtId="49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wrapText="1"/>
    </xf>
    <xf numFmtId="1" fontId="3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8" xfId="0" applyFont="1" applyBorder="1" applyAlignment="1">
      <alignment wrapText="1"/>
    </xf>
    <xf numFmtId="0" fontId="3" fillId="0" borderId="13" xfId="0" applyFont="1" applyBorder="1" applyAlignment="1">
      <alignment wrapText="1"/>
    </xf>
    <xf numFmtId="0" fontId="3" fillId="0" borderId="19" xfId="0" applyFont="1" applyBorder="1" applyAlignment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13" xfId="0" applyFont="1" applyBorder="1" applyAlignment="1">
      <alignment horizontal="center" vertical="center" wrapText="1"/>
    </xf>
    <xf numFmtId="1" fontId="3" fillId="0" borderId="8" xfId="0" applyNumberFormat="1" applyFont="1" applyBorder="1" applyAlignment="1" applyProtection="1">
      <alignment horizontal="center" vertical="center" wrapText="1"/>
      <protection locked="0"/>
    </xf>
    <xf numFmtId="1" fontId="3" fillId="0" borderId="13" xfId="0" applyNumberFormat="1" applyFont="1" applyBorder="1" applyAlignment="1" applyProtection="1">
      <alignment horizontal="center" vertical="center" wrapText="1"/>
      <protection locked="0"/>
    </xf>
    <xf numFmtId="0" fontId="3" fillId="0" borderId="8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9" xfId="0" applyFont="1" applyBorder="1" applyAlignment="1">
      <alignment wrapText="1"/>
    </xf>
    <xf numFmtId="0" fontId="3" fillId="0" borderId="17" xfId="0" applyFont="1" applyBorder="1" applyAlignment="1">
      <alignment wrapText="1"/>
    </xf>
    <xf numFmtId="0" fontId="3" fillId="0" borderId="18" xfId="0" applyFont="1" applyBorder="1" applyAlignment="1">
      <alignment wrapText="1"/>
    </xf>
    <xf numFmtId="1" fontId="3" fillId="0" borderId="11" xfId="0" applyNumberFormat="1" applyFont="1" applyBorder="1" applyAlignment="1" applyProtection="1">
      <alignment horizontal="center" vertical="center" textRotation="90" wrapText="1"/>
      <protection locked="0"/>
    </xf>
    <xf numFmtId="1" fontId="3" fillId="0" borderId="16" xfId="0" applyNumberFormat="1" applyFont="1" applyBorder="1" applyAlignment="1" applyProtection="1">
      <alignment horizontal="center" vertical="center" textRotation="90" wrapText="1"/>
      <protection locked="0"/>
    </xf>
    <xf numFmtId="0" fontId="3" fillId="0" borderId="12" xfId="0" applyFont="1" applyBorder="1" applyAlignment="1" applyProtection="1">
      <alignment horizontal="center" vertical="center" textRotation="90" wrapText="1"/>
      <protection locked="0"/>
    </xf>
    <xf numFmtId="0" fontId="3" fillId="0" borderId="15" xfId="0" applyFont="1" applyBorder="1" applyAlignment="1" applyProtection="1">
      <alignment horizontal="center" vertical="center" textRotation="90" wrapText="1"/>
      <protection locked="0"/>
    </xf>
    <xf numFmtId="49" fontId="3" fillId="0" borderId="8" xfId="0" applyNumberFormat="1" applyFont="1" applyBorder="1" applyAlignment="1" applyProtection="1">
      <alignment horizontal="center" vertical="center" wrapText="1"/>
      <protection locked="0"/>
    </xf>
    <xf numFmtId="49" fontId="3" fillId="0" borderId="13" xfId="0" applyNumberFormat="1" applyFont="1" applyBorder="1" applyAlignment="1" applyProtection="1">
      <alignment horizontal="center" vertical="center" wrapText="1"/>
      <protection locked="0"/>
    </xf>
    <xf numFmtId="49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3" fillId="0" borderId="19" xfId="0" applyFont="1" applyBorder="1" applyAlignment="1">
      <alignment horizont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49" fontId="3" fillId="0" borderId="6" xfId="0" applyNumberFormat="1" applyFont="1" applyBorder="1" applyAlignment="1" applyProtection="1">
      <alignment horizontal="center" vertical="center" textRotation="90" wrapText="1"/>
      <protection locked="0"/>
    </xf>
    <xf numFmtId="0" fontId="3" fillId="0" borderId="6" xfId="0" applyFont="1" applyBorder="1" applyAlignment="1" applyProtection="1">
      <alignment horizontal="center" vertical="center" wrapText="1"/>
      <protection locked="0"/>
    </xf>
    <xf numFmtId="0" fontId="3" fillId="0" borderId="13" xfId="0" applyFont="1" applyBorder="1" applyAlignment="1" applyProtection="1">
      <alignment horizontal="center" vertical="center" wrapText="1"/>
      <protection locked="0"/>
    </xf>
    <xf numFmtId="0" fontId="0" fillId="0" borderId="13" xfId="0" applyBorder="1" applyAlignment="1">
      <alignment horizontal="center" vertical="center" textRotation="90" wrapText="1"/>
    </xf>
    <xf numFmtId="0" fontId="0" fillId="0" borderId="19" xfId="0" applyBorder="1" applyAlignment="1">
      <alignment horizontal="center" vertical="center" textRotation="90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55"/>
  <sheetViews>
    <sheetView tabSelected="1" topLeftCell="B19" workbookViewId="0">
      <selection activeCell="AC42" sqref="AC42"/>
    </sheetView>
  </sheetViews>
  <sheetFormatPr defaultRowHeight="15"/>
  <cols>
    <col min="1" max="1" width="5.85546875" customWidth="1"/>
    <col min="32" max="32" width="14.140625" customWidth="1"/>
  </cols>
  <sheetData>
    <row r="1" spans="1:44">
      <c r="M1" s="1"/>
      <c r="O1" s="2"/>
    </row>
    <row r="2" spans="1:44">
      <c r="M2" s="1"/>
      <c r="O2" s="2"/>
    </row>
    <row r="3" spans="1:44">
      <c r="M3" s="1"/>
      <c r="N3" s="3" t="s">
        <v>92</v>
      </c>
      <c r="O3" s="4"/>
      <c r="P3" s="3"/>
      <c r="Q3" s="3" t="s">
        <v>0</v>
      </c>
      <c r="R3" s="3" t="s">
        <v>1</v>
      </c>
      <c r="S3" s="3" t="s">
        <v>2</v>
      </c>
      <c r="T3" s="3" t="s">
        <v>3</v>
      </c>
    </row>
    <row r="4" spans="1:44">
      <c r="B4" s="5" t="s">
        <v>4</v>
      </c>
      <c r="C4" s="5"/>
      <c r="D4" s="5"/>
      <c r="E4" s="5"/>
      <c r="F4" s="5"/>
      <c r="G4" s="5"/>
      <c r="H4" s="5"/>
      <c r="I4" s="5"/>
      <c r="J4" s="5"/>
      <c r="K4" s="5"/>
      <c r="L4" s="5"/>
      <c r="M4" s="1"/>
      <c r="N4" s="3" t="s">
        <v>5</v>
      </c>
      <c r="O4" s="4"/>
      <c r="P4" s="3"/>
      <c r="Q4" s="3">
        <v>6</v>
      </c>
      <c r="R4" s="3">
        <v>5</v>
      </c>
      <c r="S4" s="3">
        <v>2</v>
      </c>
      <c r="T4" s="3">
        <f>Q4+R4+S4</f>
        <v>13</v>
      </c>
    </row>
    <row r="5" spans="1:44">
      <c r="B5" s="5" t="s">
        <v>6</v>
      </c>
      <c r="C5" s="5"/>
      <c r="D5" s="5"/>
      <c r="E5" s="5"/>
      <c r="F5" s="5"/>
      <c r="G5" s="5"/>
      <c r="H5" s="5"/>
      <c r="I5" s="5"/>
      <c r="J5" s="5"/>
      <c r="K5" s="5"/>
      <c r="L5" s="5"/>
      <c r="M5" s="1"/>
      <c r="N5" s="3" t="s">
        <v>7</v>
      </c>
      <c r="O5" s="4"/>
      <c r="P5" s="3"/>
      <c r="Q5" s="3">
        <v>6</v>
      </c>
      <c r="R5" s="3">
        <v>5</v>
      </c>
      <c r="S5" s="3">
        <v>2</v>
      </c>
      <c r="T5" s="3">
        <f t="shared" ref="T5:T11" si="0">Q5+R5+S5</f>
        <v>13</v>
      </c>
    </row>
    <row r="6" spans="1:44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1"/>
      <c r="N6" s="3" t="s">
        <v>8</v>
      </c>
      <c r="O6" s="6"/>
      <c r="P6" s="7"/>
      <c r="Q6" s="3">
        <v>96</v>
      </c>
      <c r="R6" s="3">
        <v>66</v>
      </c>
      <c r="S6" s="3">
        <v>19</v>
      </c>
      <c r="T6" s="3">
        <f t="shared" si="0"/>
        <v>181</v>
      </c>
    </row>
    <row r="7" spans="1:44"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1"/>
      <c r="N7" s="3" t="s">
        <v>9</v>
      </c>
      <c r="O7" s="4"/>
      <c r="P7" s="3"/>
      <c r="Q7" s="3">
        <v>150</v>
      </c>
      <c r="R7" s="3">
        <v>167</v>
      </c>
      <c r="S7" s="3">
        <v>72</v>
      </c>
      <c r="T7" s="3">
        <f t="shared" si="0"/>
        <v>389</v>
      </c>
    </row>
    <row r="8" spans="1:44"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1"/>
      <c r="N8" s="3" t="s">
        <v>10</v>
      </c>
      <c r="O8" s="4"/>
      <c r="P8" s="3"/>
      <c r="Q8" s="3">
        <f>Q7+Q9+Q10</f>
        <v>164</v>
      </c>
      <c r="R8" s="3">
        <f>R7+R9+R10</f>
        <v>178</v>
      </c>
      <c r="S8" s="3">
        <f>S7+S9+S10</f>
        <v>85</v>
      </c>
      <c r="T8" s="3">
        <f t="shared" si="0"/>
        <v>427</v>
      </c>
    </row>
    <row r="9" spans="1:44"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1"/>
      <c r="N9" s="3" t="s">
        <v>11</v>
      </c>
      <c r="O9" s="4"/>
      <c r="P9" s="3"/>
      <c r="Q9" s="3">
        <v>8</v>
      </c>
      <c r="R9" s="3">
        <v>5</v>
      </c>
      <c r="S9" s="3">
        <v>5</v>
      </c>
      <c r="T9" s="3">
        <f t="shared" si="0"/>
        <v>18</v>
      </c>
    </row>
    <row r="10" spans="1:44">
      <c r="B10" s="5"/>
      <c r="C10" s="5"/>
      <c r="D10" s="5"/>
      <c r="E10" s="5" t="s">
        <v>12</v>
      </c>
      <c r="F10" s="5"/>
      <c r="G10" s="5"/>
      <c r="H10" s="5"/>
      <c r="I10" s="5"/>
      <c r="J10" s="5"/>
      <c r="K10" s="5"/>
      <c r="L10" s="5"/>
      <c r="M10" s="1"/>
      <c r="N10" s="105" t="s">
        <v>13</v>
      </c>
      <c r="O10" s="106"/>
      <c r="P10" s="107"/>
      <c r="Q10" s="3">
        <v>6</v>
      </c>
      <c r="R10" s="3">
        <v>6</v>
      </c>
      <c r="S10" s="3">
        <v>8</v>
      </c>
      <c r="T10" s="3">
        <f t="shared" si="0"/>
        <v>20</v>
      </c>
    </row>
    <row r="11" spans="1:44">
      <c r="B11" s="5"/>
      <c r="C11" s="5"/>
      <c r="D11" s="5"/>
      <c r="E11" s="5"/>
      <c r="F11" s="5"/>
      <c r="G11" s="5"/>
      <c r="H11" s="5"/>
      <c r="I11" s="5" t="s">
        <v>14</v>
      </c>
      <c r="J11" s="5"/>
      <c r="K11" s="5"/>
      <c r="L11" s="5"/>
      <c r="M11" s="1"/>
      <c r="N11" s="3"/>
      <c r="O11" s="4" t="s">
        <v>15</v>
      </c>
      <c r="P11" s="3"/>
      <c r="Q11" s="3">
        <v>20</v>
      </c>
      <c r="R11" s="3"/>
      <c r="S11" s="3"/>
      <c r="T11" s="3">
        <f t="shared" si="0"/>
        <v>20</v>
      </c>
    </row>
    <row r="12" spans="1:44">
      <c r="M12" s="1"/>
      <c r="O12" s="2" t="s">
        <v>16</v>
      </c>
      <c r="R12" t="s">
        <v>17</v>
      </c>
    </row>
    <row r="13" spans="1:44">
      <c r="M13" s="1"/>
      <c r="O13" s="2"/>
    </row>
    <row r="14" spans="1:44" ht="15.75" thickBot="1">
      <c r="M14" s="8"/>
      <c r="N14" s="9"/>
      <c r="O14" s="10"/>
      <c r="P14" s="9"/>
      <c r="Q14" s="9"/>
      <c r="R14" s="9"/>
      <c r="S14" s="9"/>
      <c r="T14" s="9"/>
      <c r="U14" s="9"/>
    </row>
    <row r="15" spans="1:44" ht="39">
      <c r="A15" s="64"/>
      <c r="B15" s="108" t="s">
        <v>18</v>
      </c>
      <c r="C15" s="111" t="s">
        <v>19</v>
      </c>
      <c r="D15" s="112" t="s">
        <v>20</v>
      </c>
      <c r="E15" s="111" t="s">
        <v>21</v>
      </c>
      <c r="F15" s="111" t="s">
        <v>22</v>
      </c>
      <c r="G15" s="111" t="s">
        <v>23</v>
      </c>
      <c r="H15" s="111" t="s">
        <v>24</v>
      </c>
      <c r="I15" s="111" t="s">
        <v>25</v>
      </c>
      <c r="J15" s="11"/>
      <c r="K15" s="12" t="s">
        <v>26</v>
      </c>
      <c r="L15" s="12" t="s">
        <v>27</v>
      </c>
      <c r="M15" s="72" t="s">
        <v>28</v>
      </c>
      <c r="N15" s="72"/>
      <c r="O15" s="72"/>
      <c r="P15" s="68" t="s">
        <v>27</v>
      </c>
      <c r="Q15" s="68"/>
      <c r="R15" s="68"/>
      <c r="S15" s="69">
        <v>0.25</v>
      </c>
      <c r="T15" s="71" t="s">
        <v>29</v>
      </c>
      <c r="U15" s="72" t="s">
        <v>30</v>
      </c>
      <c r="V15" s="72"/>
      <c r="W15" s="72"/>
      <c r="X15" s="72"/>
      <c r="Y15" s="72"/>
      <c r="Z15" s="72"/>
      <c r="AA15" s="73" t="s">
        <v>31</v>
      </c>
      <c r="AB15" s="73"/>
      <c r="AC15" s="82" t="s">
        <v>32</v>
      </c>
      <c r="AD15" s="82" t="s">
        <v>33</v>
      </c>
      <c r="AE15" s="73" t="s">
        <v>34</v>
      </c>
      <c r="AF15" s="73"/>
      <c r="AG15" s="73"/>
      <c r="AH15" s="73"/>
      <c r="AI15" s="96" t="s">
        <v>35</v>
      </c>
      <c r="AJ15" s="97"/>
      <c r="AK15" s="98"/>
      <c r="AL15" s="13"/>
      <c r="AM15" s="99" t="s">
        <v>36</v>
      </c>
      <c r="AN15" s="73" t="s">
        <v>37</v>
      </c>
      <c r="AO15" s="73"/>
      <c r="AP15" s="102" t="s">
        <v>38</v>
      </c>
      <c r="AQ15" s="87" t="s">
        <v>39</v>
      </c>
      <c r="AR15" s="89" t="s">
        <v>40</v>
      </c>
    </row>
    <row r="16" spans="1:44">
      <c r="A16" s="65"/>
      <c r="B16" s="109"/>
      <c r="C16" s="67"/>
      <c r="D16" s="113"/>
      <c r="E16" s="67"/>
      <c r="F16" s="67"/>
      <c r="G16" s="67"/>
      <c r="H16" s="114"/>
      <c r="I16" s="67"/>
      <c r="J16" s="14"/>
      <c r="K16" s="91" t="s">
        <v>41</v>
      </c>
      <c r="L16" s="91" t="s">
        <v>41</v>
      </c>
      <c r="M16" s="93" t="s">
        <v>42</v>
      </c>
      <c r="N16" s="78" t="s">
        <v>43</v>
      </c>
      <c r="O16" s="94" t="s">
        <v>44</v>
      </c>
      <c r="P16" s="74" t="s">
        <v>42</v>
      </c>
      <c r="Q16" s="78" t="s">
        <v>43</v>
      </c>
      <c r="R16" s="78" t="s">
        <v>44</v>
      </c>
      <c r="S16" s="69"/>
      <c r="T16" s="71"/>
      <c r="U16" s="72" t="s">
        <v>45</v>
      </c>
      <c r="V16" s="72"/>
      <c r="W16" s="72"/>
      <c r="X16" s="68" t="s">
        <v>46</v>
      </c>
      <c r="Y16" s="68"/>
      <c r="Z16" s="68"/>
      <c r="AA16" s="83" t="s">
        <v>47</v>
      </c>
      <c r="AB16" s="84"/>
      <c r="AC16" s="79"/>
      <c r="AD16" s="95"/>
      <c r="AE16" s="75" t="s">
        <v>48</v>
      </c>
      <c r="AF16" s="79" t="s">
        <v>49</v>
      </c>
      <c r="AG16" s="80" t="s">
        <v>50</v>
      </c>
      <c r="AH16" s="80" t="s">
        <v>51</v>
      </c>
      <c r="AI16" s="67" t="s">
        <v>52</v>
      </c>
      <c r="AJ16" s="67" t="s">
        <v>53</v>
      </c>
      <c r="AK16" s="67" t="s">
        <v>54</v>
      </c>
      <c r="AL16" s="14"/>
      <c r="AM16" s="100"/>
      <c r="AN16" s="75" t="s">
        <v>55</v>
      </c>
      <c r="AO16" s="75" t="s">
        <v>56</v>
      </c>
      <c r="AP16" s="103"/>
      <c r="AQ16" s="88"/>
      <c r="AR16" s="90"/>
    </row>
    <row r="17" spans="1:44" ht="27">
      <c r="A17" s="65"/>
      <c r="B17" s="109"/>
      <c r="C17" s="67"/>
      <c r="D17" s="113"/>
      <c r="E17" s="67"/>
      <c r="F17" s="67"/>
      <c r="G17" s="67"/>
      <c r="H17" s="114"/>
      <c r="I17" s="67"/>
      <c r="J17" s="14" t="s">
        <v>57</v>
      </c>
      <c r="K17" s="92"/>
      <c r="L17" s="92"/>
      <c r="M17" s="93"/>
      <c r="N17" s="78"/>
      <c r="O17" s="94"/>
      <c r="P17" s="74"/>
      <c r="Q17" s="78"/>
      <c r="R17" s="78"/>
      <c r="S17" s="69"/>
      <c r="T17" s="71"/>
      <c r="U17" s="72"/>
      <c r="V17" s="72"/>
      <c r="W17" s="72"/>
      <c r="X17" s="68"/>
      <c r="Y17" s="68"/>
      <c r="Z17" s="68"/>
      <c r="AA17" s="85"/>
      <c r="AB17" s="86"/>
      <c r="AC17" s="79"/>
      <c r="AD17" s="95"/>
      <c r="AE17" s="76"/>
      <c r="AF17" s="79"/>
      <c r="AG17" s="81"/>
      <c r="AH17" s="81"/>
      <c r="AI17" s="67"/>
      <c r="AJ17" s="67"/>
      <c r="AK17" s="67"/>
      <c r="AL17" s="14"/>
      <c r="AM17" s="100"/>
      <c r="AN17" s="76"/>
      <c r="AO17" s="76"/>
      <c r="AP17" s="103"/>
      <c r="AQ17" s="88"/>
      <c r="AR17" s="90"/>
    </row>
    <row r="18" spans="1:44">
      <c r="A18" s="65"/>
      <c r="B18" s="109"/>
      <c r="C18" s="67"/>
      <c r="D18" s="113"/>
      <c r="E18" s="67"/>
      <c r="F18" s="67"/>
      <c r="G18" s="67"/>
      <c r="H18" s="114"/>
      <c r="I18" s="67"/>
      <c r="J18" s="14"/>
      <c r="K18" s="92"/>
      <c r="L18" s="92"/>
      <c r="M18" s="93"/>
      <c r="N18" s="78"/>
      <c r="O18" s="94"/>
      <c r="P18" s="74"/>
      <c r="Q18" s="78"/>
      <c r="R18" s="78"/>
      <c r="S18" s="70"/>
      <c r="T18" s="71"/>
      <c r="U18" s="78" t="s">
        <v>42</v>
      </c>
      <c r="V18" s="78" t="s">
        <v>43</v>
      </c>
      <c r="W18" s="78" t="s">
        <v>44</v>
      </c>
      <c r="X18" s="74" t="s">
        <v>42</v>
      </c>
      <c r="Y18" s="74" t="s">
        <v>43</v>
      </c>
      <c r="Z18" s="74" t="s">
        <v>44</v>
      </c>
      <c r="AA18" s="15"/>
      <c r="AB18" s="15"/>
      <c r="AC18" s="79"/>
      <c r="AD18" s="95"/>
      <c r="AE18" s="76"/>
      <c r="AF18" s="79"/>
      <c r="AG18" s="81"/>
      <c r="AH18" s="81"/>
      <c r="AI18" s="67"/>
      <c r="AJ18" s="67"/>
      <c r="AK18" s="67"/>
      <c r="AL18" s="14"/>
      <c r="AM18" s="100"/>
      <c r="AN18" s="76"/>
      <c r="AO18" s="76"/>
      <c r="AP18" s="103"/>
      <c r="AQ18" s="88"/>
      <c r="AR18" s="90"/>
    </row>
    <row r="19" spans="1:44">
      <c r="A19" s="65"/>
      <c r="B19" s="109"/>
      <c r="C19" s="67"/>
      <c r="D19" s="113"/>
      <c r="E19" s="67"/>
      <c r="F19" s="67"/>
      <c r="G19" s="67"/>
      <c r="H19" s="114"/>
      <c r="I19" s="67"/>
      <c r="J19" s="14"/>
      <c r="K19" s="92"/>
      <c r="L19" s="92"/>
      <c r="M19" s="93"/>
      <c r="N19" s="78"/>
      <c r="O19" s="94"/>
      <c r="P19" s="74"/>
      <c r="Q19" s="78"/>
      <c r="R19" s="78"/>
      <c r="S19" s="70"/>
      <c r="T19" s="71"/>
      <c r="U19" s="78"/>
      <c r="V19" s="78"/>
      <c r="W19" s="78"/>
      <c r="X19" s="74"/>
      <c r="Y19" s="74"/>
      <c r="Z19" s="74"/>
      <c r="AA19" s="62" t="s">
        <v>42</v>
      </c>
      <c r="AB19" s="62" t="s">
        <v>58</v>
      </c>
      <c r="AC19" s="79"/>
      <c r="AD19" s="95"/>
      <c r="AE19" s="76"/>
      <c r="AF19" s="79"/>
      <c r="AG19" s="81"/>
      <c r="AH19" s="81"/>
      <c r="AI19" s="67"/>
      <c r="AJ19" s="67"/>
      <c r="AK19" s="67"/>
      <c r="AL19" s="14"/>
      <c r="AM19" s="100"/>
      <c r="AN19" s="76"/>
      <c r="AO19" s="76"/>
      <c r="AP19" s="103"/>
      <c r="AQ19" s="88"/>
      <c r="AR19" s="90"/>
    </row>
    <row r="20" spans="1:44">
      <c r="A20" s="66"/>
      <c r="B20" s="110"/>
      <c r="C20" s="67"/>
      <c r="D20" s="113"/>
      <c r="E20" s="67"/>
      <c r="F20" s="67"/>
      <c r="G20" s="67"/>
      <c r="H20" s="115"/>
      <c r="I20" s="67"/>
      <c r="J20" s="14"/>
      <c r="K20" s="92"/>
      <c r="L20" s="92"/>
      <c r="M20" s="93"/>
      <c r="N20" s="78"/>
      <c r="O20" s="94"/>
      <c r="P20" s="74"/>
      <c r="Q20" s="78"/>
      <c r="R20" s="78"/>
      <c r="S20" s="70"/>
      <c r="T20" s="71"/>
      <c r="U20" s="78"/>
      <c r="V20" s="78"/>
      <c r="W20" s="78"/>
      <c r="X20" s="74"/>
      <c r="Y20" s="74"/>
      <c r="Z20" s="74"/>
      <c r="AA20" s="63"/>
      <c r="AB20" s="63"/>
      <c r="AC20" s="79"/>
      <c r="AD20" s="95"/>
      <c r="AE20" s="76"/>
      <c r="AF20" s="79"/>
      <c r="AG20" s="81"/>
      <c r="AH20" s="81"/>
      <c r="AI20" s="67"/>
      <c r="AJ20" s="67"/>
      <c r="AK20" s="67"/>
      <c r="AL20" s="14"/>
      <c r="AM20" s="101"/>
      <c r="AN20" s="77"/>
      <c r="AO20" s="77"/>
      <c r="AP20" s="104"/>
      <c r="AQ20" s="88"/>
      <c r="AR20" s="90"/>
    </row>
    <row r="21" spans="1:44">
      <c r="A21" s="16"/>
      <c r="B21" s="17">
        <v>2</v>
      </c>
      <c r="C21" s="18">
        <v>3</v>
      </c>
      <c r="D21" s="17">
        <v>4</v>
      </c>
      <c r="E21" s="18">
        <v>5</v>
      </c>
      <c r="F21" s="17">
        <v>6</v>
      </c>
      <c r="G21" s="18">
        <v>7</v>
      </c>
      <c r="H21" s="17">
        <v>8</v>
      </c>
      <c r="I21" s="18">
        <v>9</v>
      </c>
      <c r="J21" s="16"/>
      <c r="K21" s="17">
        <v>10</v>
      </c>
      <c r="L21" s="18">
        <v>11</v>
      </c>
      <c r="M21" s="17">
        <v>12</v>
      </c>
      <c r="N21" s="18">
        <v>13</v>
      </c>
      <c r="O21" s="17">
        <v>14</v>
      </c>
      <c r="P21" s="18">
        <v>15</v>
      </c>
      <c r="Q21" s="17">
        <v>16</v>
      </c>
      <c r="R21" s="18">
        <v>17</v>
      </c>
      <c r="S21" s="17">
        <v>18</v>
      </c>
      <c r="T21" s="18">
        <v>19</v>
      </c>
      <c r="U21" s="17">
        <v>20</v>
      </c>
      <c r="V21" s="18">
        <v>21</v>
      </c>
      <c r="W21" s="17">
        <v>22</v>
      </c>
      <c r="X21" s="18">
        <v>23</v>
      </c>
      <c r="Y21" s="17">
        <v>24</v>
      </c>
      <c r="Z21" s="18">
        <v>25</v>
      </c>
      <c r="AA21" s="17">
        <v>26</v>
      </c>
      <c r="AB21" s="18">
        <v>27</v>
      </c>
      <c r="AC21" s="17">
        <v>28</v>
      </c>
      <c r="AD21" s="18">
        <v>29</v>
      </c>
      <c r="AE21" s="17">
        <v>30</v>
      </c>
      <c r="AF21" s="18">
        <v>31</v>
      </c>
      <c r="AG21" s="17">
        <v>32</v>
      </c>
      <c r="AH21" s="18">
        <v>33</v>
      </c>
      <c r="AI21" s="17">
        <v>34</v>
      </c>
      <c r="AJ21" s="18">
        <v>35</v>
      </c>
      <c r="AK21" s="17">
        <v>36</v>
      </c>
      <c r="AL21" s="17"/>
      <c r="AM21" s="18">
        <v>37</v>
      </c>
      <c r="AN21" s="17">
        <v>38</v>
      </c>
      <c r="AO21" s="18">
        <v>39</v>
      </c>
      <c r="AP21" s="17">
        <v>40</v>
      </c>
      <c r="AQ21" s="18">
        <v>41</v>
      </c>
      <c r="AR21" s="17">
        <v>42</v>
      </c>
    </row>
    <row r="22" spans="1:44">
      <c r="A22" s="3">
        <v>1</v>
      </c>
      <c r="B22" s="3"/>
      <c r="C22" s="3" t="s">
        <v>59</v>
      </c>
      <c r="D22" s="3" t="s">
        <v>60</v>
      </c>
      <c r="E22" s="3" t="s">
        <v>61</v>
      </c>
      <c r="F22" s="3">
        <v>31.1</v>
      </c>
      <c r="G22" s="3">
        <v>5.41</v>
      </c>
      <c r="H22" s="3">
        <v>17697</v>
      </c>
      <c r="I22" s="3">
        <f>G22*H22</f>
        <v>95740.77</v>
      </c>
      <c r="J22" s="3">
        <f>I22*1.25</f>
        <v>119675.96250000001</v>
      </c>
      <c r="K22" s="3">
        <v>0</v>
      </c>
      <c r="L22" s="19">
        <f t="shared" ref="L22:L49" si="1">I22/24*K22</f>
        <v>0</v>
      </c>
      <c r="M22" s="20">
        <v>2</v>
      </c>
      <c r="N22" s="3">
        <v>2</v>
      </c>
      <c r="O22" s="4"/>
      <c r="P22" s="19">
        <f>J22/18*M22</f>
        <v>13297.329166666668</v>
      </c>
      <c r="Q22" s="19">
        <f>J22/18*N22</f>
        <v>13297.329166666668</v>
      </c>
      <c r="R22" s="3">
        <f>J22/18*O22</f>
        <v>0</v>
      </c>
      <c r="S22" s="19">
        <f t="shared" ref="S22:S37" si="2">(L22+P22+Q22+R22)*25%</f>
        <v>6648.6645833333341</v>
      </c>
      <c r="T22" s="19">
        <f t="shared" ref="T22:T37" si="3">(L22+P22+Q22+R22+S22)*10%</f>
        <v>3324.3322916666675</v>
      </c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19">
        <f>(P22+Q22+R22+S22)*30%</f>
        <v>9972.9968750000007</v>
      </c>
      <c r="AN22" s="3"/>
      <c r="AO22" s="3"/>
      <c r="AP22" s="3">
        <f>AE22+AF22+AG22+AH22+AM22</f>
        <v>9972.9968750000007</v>
      </c>
      <c r="AQ22" s="19">
        <f>AO22+AN22+AM22+AK22+AJ22+AI22+AH22+AG22+AF22+AD22+AE22+AC22+AB22+AA22+Z22+Y22+X22+T22+S22+R22+Q22+P22+L22</f>
        <v>46540.652083333342</v>
      </c>
      <c r="AR22" s="19">
        <f>AQ22-AP22</f>
        <v>36567.655208333337</v>
      </c>
    </row>
    <row r="23" spans="1:44">
      <c r="A23" s="3">
        <v>2</v>
      </c>
      <c r="B23" s="3"/>
      <c r="C23" s="3" t="s">
        <v>62</v>
      </c>
      <c r="D23" s="3" t="s">
        <v>63</v>
      </c>
      <c r="E23" s="3" t="s">
        <v>61</v>
      </c>
      <c r="F23" s="3">
        <v>36.049999999999997</v>
      </c>
      <c r="G23" s="3">
        <v>5.41</v>
      </c>
      <c r="H23" s="3">
        <v>17697</v>
      </c>
      <c r="I23" s="3">
        <f t="shared" ref="I23:I38" si="4">G23*H23</f>
        <v>95740.77</v>
      </c>
      <c r="J23" s="3">
        <f t="shared" ref="J23:J49" si="5">I23*1.25</f>
        <v>119675.96250000001</v>
      </c>
      <c r="K23" s="3"/>
      <c r="L23" s="19">
        <f t="shared" si="1"/>
        <v>0</v>
      </c>
      <c r="M23" s="20"/>
      <c r="N23" s="3">
        <v>25</v>
      </c>
      <c r="O23" s="4">
        <v>6</v>
      </c>
      <c r="P23" s="19">
        <f t="shared" ref="P23:P49" si="6">J23/18*M23</f>
        <v>0</v>
      </c>
      <c r="Q23" s="19">
        <f t="shared" ref="Q23:Q49" si="7">J23/18*N23</f>
        <v>166216.61458333334</v>
      </c>
      <c r="R23" s="3">
        <f t="shared" ref="R23:R49" si="8">J23/18*O23</f>
        <v>39891.987500000003</v>
      </c>
      <c r="S23" s="19">
        <f t="shared" si="2"/>
        <v>51527.15052083334</v>
      </c>
      <c r="T23" s="19">
        <f t="shared" si="3"/>
        <v>25763.57526041667</v>
      </c>
      <c r="U23" s="3"/>
      <c r="V23" s="3">
        <v>25</v>
      </c>
      <c r="W23" s="3">
        <v>6</v>
      </c>
      <c r="X23" s="3"/>
      <c r="Y23" s="3">
        <v>8600</v>
      </c>
      <c r="Z23" s="3">
        <v>2460</v>
      </c>
      <c r="AA23" s="3"/>
      <c r="AB23" s="3"/>
      <c r="AC23" s="20">
        <v>3539</v>
      </c>
      <c r="AD23" s="3"/>
      <c r="AE23" s="3"/>
      <c r="AF23" s="19">
        <v>16621</v>
      </c>
      <c r="AG23" s="3"/>
      <c r="AH23" s="3"/>
      <c r="AI23" s="3"/>
      <c r="AJ23" s="3"/>
      <c r="AK23" s="3"/>
      <c r="AL23" s="3"/>
      <c r="AM23" s="19">
        <f t="shared" ref="AM23:AM49" si="9">(P23+Q23+R23+S23)*30%</f>
        <v>77290.725781250003</v>
      </c>
      <c r="AN23" s="3"/>
      <c r="AO23" s="3"/>
      <c r="AP23" s="3">
        <f>AE23+AF23+AG23+AH23+AM23</f>
        <v>93911.725781250003</v>
      </c>
      <c r="AQ23" s="19">
        <f t="shared" ref="AQ23:AQ49" si="10">AM23+AK23+AJ23+AI23+AH23+AG23+AF23+AD23+AC23+AB23+AA23+Z23+Y23+X23+T23+S23+R23+Q23+P23+L23+AN23+AO23</f>
        <v>391910.0536458334</v>
      </c>
      <c r="AR23" s="19">
        <f t="shared" ref="AR23:AR49" si="11">AQ23-AP23</f>
        <v>297998.32786458341</v>
      </c>
    </row>
    <row r="24" spans="1:44">
      <c r="A24" s="3">
        <v>3</v>
      </c>
      <c r="B24" s="3"/>
      <c r="C24" s="3" t="s">
        <v>62</v>
      </c>
      <c r="D24" s="3" t="s">
        <v>64</v>
      </c>
      <c r="E24" s="3" t="s">
        <v>61</v>
      </c>
      <c r="F24" s="3">
        <v>20</v>
      </c>
      <c r="G24" s="3">
        <v>5.32</v>
      </c>
      <c r="H24" s="3">
        <v>17697</v>
      </c>
      <c r="I24" s="3">
        <f t="shared" si="4"/>
        <v>94148.040000000008</v>
      </c>
      <c r="J24" s="3">
        <f t="shared" si="5"/>
        <v>117685.05000000002</v>
      </c>
      <c r="K24" s="3"/>
      <c r="L24" s="19">
        <f t="shared" si="1"/>
        <v>0</v>
      </c>
      <c r="M24" s="20">
        <v>6</v>
      </c>
      <c r="N24" s="3">
        <v>15</v>
      </c>
      <c r="O24" s="4">
        <v>6</v>
      </c>
      <c r="P24" s="19">
        <f t="shared" si="6"/>
        <v>39228.350000000006</v>
      </c>
      <c r="Q24" s="19">
        <f t="shared" si="7"/>
        <v>98070.875000000015</v>
      </c>
      <c r="R24" s="3">
        <f t="shared" si="8"/>
        <v>39228.350000000006</v>
      </c>
      <c r="S24" s="19">
        <f t="shared" si="2"/>
        <v>44131.89375000001</v>
      </c>
      <c r="T24" s="19">
        <f t="shared" si="3"/>
        <v>22065.946875000009</v>
      </c>
      <c r="U24" s="3">
        <v>6</v>
      </c>
      <c r="V24" s="3">
        <v>15</v>
      </c>
      <c r="W24" s="3">
        <v>6</v>
      </c>
      <c r="X24" s="3">
        <v>1176</v>
      </c>
      <c r="Y24" s="3">
        <v>4122</v>
      </c>
      <c r="Z24" s="3">
        <v>1176</v>
      </c>
      <c r="AA24" s="3"/>
      <c r="AB24" s="3">
        <v>0</v>
      </c>
      <c r="AC24" s="20"/>
      <c r="AD24" s="3"/>
      <c r="AE24" s="3"/>
      <c r="AF24" s="19">
        <v>0</v>
      </c>
      <c r="AG24" s="3"/>
      <c r="AH24" s="3"/>
      <c r="AI24" s="3"/>
      <c r="AJ24" s="3"/>
      <c r="AK24" s="3"/>
      <c r="AL24" s="3"/>
      <c r="AM24" s="19">
        <f t="shared" si="9"/>
        <v>66197.840625000012</v>
      </c>
      <c r="AN24" s="3"/>
      <c r="AO24" s="3"/>
      <c r="AP24" s="3">
        <f>AE24+AF24+AG24+AH24+AM24</f>
        <v>66197.840625000012</v>
      </c>
      <c r="AQ24" s="19">
        <f t="shared" si="10"/>
        <v>315397.25625000009</v>
      </c>
      <c r="AR24" s="19">
        <f t="shared" si="11"/>
        <v>249199.41562500008</v>
      </c>
    </row>
    <row r="25" spans="1:44">
      <c r="A25" s="3">
        <v>4</v>
      </c>
      <c r="B25" s="3"/>
      <c r="C25" s="3" t="s">
        <v>62</v>
      </c>
      <c r="D25" s="3" t="s">
        <v>65</v>
      </c>
      <c r="E25" s="3" t="s">
        <v>61</v>
      </c>
      <c r="F25" s="3">
        <v>32</v>
      </c>
      <c r="G25" s="3">
        <v>5.41</v>
      </c>
      <c r="H25" s="3">
        <v>17697</v>
      </c>
      <c r="I25" s="3">
        <f t="shared" si="4"/>
        <v>95740.77</v>
      </c>
      <c r="J25" s="3">
        <f t="shared" si="5"/>
        <v>119675.96250000001</v>
      </c>
      <c r="K25" s="3"/>
      <c r="L25" s="19">
        <f t="shared" si="1"/>
        <v>0</v>
      </c>
      <c r="M25" s="20">
        <v>19</v>
      </c>
      <c r="N25" s="3"/>
      <c r="O25" s="4"/>
      <c r="P25" s="19">
        <f t="shared" si="6"/>
        <v>126324.62708333335</v>
      </c>
      <c r="Q25" s="19">
        <f t="shared" si="7"/>
        <v>0</v>
      </c>
      <c r="R25" s="3">
        <f t="shared" si="8"/>
        <v>0</v>
      </c>
      <c r="S25" s="19">
        <f t="shared" si="2"/>
        <v>31581.156770833339</v>
      </c>
      <c r="T25" s="19">
        <f t="shared" si="3"/>
        <v>15790.578385416669</v>
      </c>
      <c r="U25" s="3">
        <v>12</v>
      </c>
      <c r="V25" s="3"/>
      <c r="W25" s="3"/>
      <c r="X25" s="3">
        <v>4716</v>
      </c>
      <c r="Y25" s="3"/>
      <c r="Z25" s="3"/>
      <c r="AA25" s="3">
        <v>8848</v>
      </c>
      <c r="AB25" s="3"/>
      <c r="AC25" s="20"/>
      <c r="AD25" s="3"/>
      <c r="AE25" s="3"/>
      <c r="AF25" s="19">
        <f t="shared" ref="AF25" si="12">(P24+Q24+R24+S24)*40%</f>
        <v>88263.787500000035</v>
      </c>
      <c r="AG25" s="3"/>
      <c r="AH25" s="3"/>
      <c r="AI25" s="3"/>
      <c r="AJ25" s="3"/>
      <c r="AK25" s="3"/>
      <c r="AL25" s="3"/>
      <c r="AM25" s="19">
        <f t="shared" si="9"/>
        <v>47371.735156250004</v>
      </c>
      <c r="AN25" s="3"/>
      <c r="AO25" s="3"/>
      <c r="AP25" s="3">
        <f t="shared" ref="AP25:AP49" si="13">AE25+AF25+AG25+AH25+AM25</f>
        <v>135635.52265625005</v>
      </c>
      <c r="AQ25" s="19">
        <f t="shared" si="10"/>
        <v>322895.88489583344</v>
      </c>
      <c r="AR25" s="19">
        <f t="shared" si="11"/>
        <v>187260.3622395834</v>
      </c>
    </row>
    <row r="26" spans="1:44">
      <c r="A26" s="3">
        <v>5</v>
      </c>
      <c r="B26" s="3"/>
      <c r="C26" s="3" t="s">
        <v>62</v>
      </c>
      <c r="D26" s="3" t="s">
        <v>66</v>
      </c>
      <c r="E26" s="3" t="s">
        <v>61</v>
      </c>
      <c r="F26" s="3">
        <v>23</v>
      </c>
      <c r="G26" s="3">
        <v>5.32</v>
      </c>
      <c r="H26" s="3">
        <v>17697</v>
      </c>
      <c r="I26" s="3">
        <f t="shared" si="4"/>
        <v>94148.040000000008</v>
      </c>
      <c r="J26" s="3">
        <f t="shared" si="5"/>
        <v>117685.05000000002</v>
      </c>
      <c r="K26" s="3"/>
      <c r="L26" s="19">
        <f t="shared" si="1"/>
        <v>0</v>
      </c>
      <c r="M26" s="20">
        <v>7</v>
      </c>
      <c r="N26" s="3">
        <v>5</v>
      </c>
      <c r="O26" s="4">
        <v>1</v>
      </c>
      <c r="P26" s="19">
        <f t="shared" si="6"/>
        <v>45766.40833333334</v>
      </c>
      <c r="Q26" s="19">
        <f t="shared" si="7"/>
        <v>32690.291666666672</v>
      </c>
      <c r="R26" s="3">
        <f t="shared" si="8"/>
        <v>6538.0583333333343</v>
      </c>
      <c r="S26" s="19">
        <f t="shared" si="2"/>
        <v>21248.689583333336</v>
      </c>
      <c r="T26" s="19">
        <f t="shared" si="3"/>
        <v>10624.34479166667</v>
      </c>
      <c r="U26" s="3">
        <v>7</v>
      </c>
      <c r="V26" s="3">
        <v>5</v>
      </c>
      <c r="W26" s="3"/>
      <c r="X26" s="3">
        <v>1722</v>
      </c>
      <c r="Y26" s="3">
        <v>2455</v>
      </c>
      <c r="Z26" s="3"/>
      <c r="AA26" s="3"/>
      <c r="AB26" s="3">
        <v>10618</v>
      </c>
      <c r="AC26" s="20"/>
      <c r="AD26" s="3"/>
      <c r="AE26" s="3"/>
      <c r="AF26" s="19">
        <v>59837</v>
      </c>
      <c r="AG26" s="3"/>
      <c r="AH26" s="3"/>
      <c r="AI26" s="3"/>
      <c r="AJ26" s="3"/>
      <c r="AK26" s="3"/>
      <c r="AL26" s="3"/>
      <c r="AM26" s="19">
        <f t="shared" si="9"/>
        <v>31873.034375000003</v>
      </c>
      <c r="AN26" s="3"/>
      <c r="AO26" s="3"/>
      <c r="AP26" s="3">
        <f t="shared" si="13"/>
        <v>91710.034375000003</v>
      </c>
      <c r="AQ26" s="19">
        <f t="shared" si="10"/>
        <v>223372.82708333334</v>
      </c>
      <c r="AR26" s="19">
        <f t="shared" si="11"/>
        <v>131662.79270833335</v>
      </c>
    </row>
    <row r="27" spans="1:44">
      <c r="A27" s="3">
        <v>6</v>
      </c>
      <c r="B27" s="3"/>
      <c r="C27" s="3" t="s">
        <v>62</v>
      </c>
      <c r="D27" s="3" t="s">
        <v>67</v>
      </c>
      <c r="E27" s="3" t="s">
        <v>61</v>
      </c>
      <c r="F27" s="3">
        <v>37</v>
      </c>
      <c r="G27" s="3">
        <v>5.41</v>
      </c>
      <c r="H27" s="3">
        <v>17697</v>
      </c>
      <c r="I27" s="3">
        <f t="shared" si="4"/>
        <v>95740.77</v>
      </c>
      <c r="J27" s="3">
        <f t="shared" si="5"/>
        <v>119675.96250000001</v>
      </c>
      <c r="K27" s="3"/>
      <c r="L27" s="19">
        <f t="shared" si="1"/>
        <v>0</v>
      </c>
      <c r="M27" s="20"/>
      <c r="N27" s="3">
        <v>10</v>
      </c>
      <c r="O27" s="4">
        <v>8</v>
      </c>
      <c r="P27" s="19">
        <f t="shared" si="6"/>
        <v>0</v>
      </c>
      <c r="Q27" s="19">
        <f t="shared" si="7"/>
        <v>66486.645833333343</v>
      </c>
      <c r="R27" s="3">
        <f t="shared" si="8"/>
        <v>53189.316666666673</v>
      </c>
      <c r="S27" s="19">
        <f t="shared" si="2"/>
        <v>29918.990625000006</v>
      </c>
      <c r="T27" s="19">
        <f t="shared" si="3"/>
        <v>14959.495312500003</v>
      </c>
      <c r="U27" s="3"/>
      <c r="V27" s="3">
        <v>10</v>
      </c>
      <c r="W27" s="3">
        <v>8</v>
      </c>
      <c r="X27" s="3"/>
      <c r="Y27" s="3">
        <v>1568</v>
      </c>
      <c r="Z27" s="3">
        <v>1568</v>
      </c>
      <c r="AA27" s="3"/>
      <c r="AB27" s="3">
        <v>5309</v>
      </c>
      <c r="AC27" s="20">
        <v>3539</v>
      </c>
      <c r="AD27" s="3"/>
      <c r="AE27" s="3"/>
      <c r="AF27" s="3"/>
      <c r="AG27" s="3"/>
      <c r="AH27" s="3"/>
      <c r="AI27" s="3"/>
      <c r="AJ27" s="3"/>
      <c r="AK27" s="3"/>
      <c r="AL27" s="3"/>
      <c r="AM27" s="19">
        <f t="shared" si="9"/>
        <v>44878.485937500009</v>
      </c>
      <c r="AN27" s="3"/>
      <c r="AO27" s="3"/>
      <c r="AP27" s="3">
        <f t="shared" si="13"/>
        <v>44878.485937500009</v>
      </c>
      <c r="AQ27" s="19">
        <f t="shared" si="10"/>
        <v>221416.93437500004</v>
      </c>
      <c r="AR27" s="19">
        <f t="shared" si="11"/>
        <v>176538.44843750005</v>
      </c>
    </row>
    <row r="28" spans="1:44">
      <c r="A28" s="3">
        <v>7</v>
      </c>
      <c r="B28" s="3"/>
      <c r="C28" s="3" t="s">
        <v>68</v>
      </c>
      <c r="D28" s="3" t="s">
        <v>65</v>
      </c>
      <c r="E28" s="3" t="s">
        <v>61</v>
      </c>
      <c r="F28" s="3">
        <v>31.01</v>
      </c>
      <c r="G28" s="3">
        <v>5.41</v>
      </c>
      <c r="H28" s="3">
        <v>17697</v>
      </c>
      <c r="I28" s="3">
        <f t="shared" si="4"/>
        <v>95740.77</v>
      </c>
      <c r="J28" s="3">
        <f t="shared" si="5"/>
        <v>119675.96250000001</v>
      </c>
      <c r="K28" s="3"/>
      <c r="L28" s="19">
        <f t="shared" si="1"/>
        <v>0</v>
      </c>
      <c r="M28" s="20">
        <v>19</v>
      </c>
      <c r="N28" s="3"/>
      <c r="O28" s="4"/>
      <c r="P28" s="19">
        <f t="shared" si="6"/>
        <v>126324.62708333335</v>
      </c>
      <c r="Q28" s="19">
        <f t="shared" si="7"/>
        <v>0</v>
      </c>
      <c r="R28" s="3">
        <f t="shared" si="8"/>
        <v>0</v>
      </c>
      <c r="S28" s="19">
        <f t="shared" si="2"/>
        <v>31581.156770833339</v>
      </c>
      <c r="T28" s="19">
        <f t="shared" si="3"/>
        <v>15790.578385416669</v>
      </c>
      <c r="U28" s="3">
        <v>10</v>
      </c>
      <c r="V28" s="3"/>
      <c r="W28" s="3"/>
      <c r="X28" s="3">
        <v>1966</v>
      </c>
      <c r="Y28" s="3"/>
      <c r="Z28" s="3"/>
      <c r="AA28" s="3">
        <v>4424</v>
      </c>
      <c r="AB28" s="3"/>
      <c r="AC28" s="20">
        <v>3539</v>
      </c>
      <c r="AD28" s="3"/>
      <c r="AE28" s="3"/>
      <c r="AF28" s="3">
        <v>63161</v>
      </c>
      <c r="AG28" s="3"/>
      <c r="AH28" s="3"/>
      <c r="AI28" s="3"/>
      <c r="AJ28" s="3"/>
      <c r="AK28" s="3"/>
      <c r="AL28" s="3"/>
      <c r="AM28" s="19">
        <f t="shared" si="9"/>
        <v>47371.735156250004</v>
      </c>
      <c r="AN28" s="3"/>
      <c r="AO28" s="3"/>
      <c r="AP28" s="3">
        <f t="shared" si="13"/>
        <v>110532.73515625001</v>
      </c>
      <c r="AQ28" s="19">
        <f t="shared" si="10"/>
        <v>294158.09739583335</v>
      </c>
      <c r="AR28" s="19">
        <f t="shared" si="11"/>
        <v>183625.36223958334</v>
      </c>
    </row>
    <row r="29" spans="1:44">
      <c r="A29" s="3">
        <v>8</v>
      </c>
      <c r="B29" s="3"/>
      <c r="C29" s="3" t="s">
        <v>68</v>
      </c>
      <c r="D29" s="3" t="s">
        <v>66</v>
      </c>
      <c r="E29" s="3" t="s">
        <v>69</v>
      </c>
      <c r="F29" s="3">
        <v>31.1</v>
      </c>
      <c r="G29" s="3">
        <v>5.2</v>
      </c>
      <c r="H29" s="3">
        <v>17697</v>
      </c>
      <c r="I29" s="3">
        <f t="shared" si="4"/>
        <v>92024.400000000009</v>
      </c>
      <c r="J29" s="3">
        <f t="shared" si="5"/>
        <v>115030.50000000001</v>
      </c>
      <c r="K29" s="3"/>
      <c r="L29" s="19">
        <f t="shared" si="1"/>
        <v>0</v>
      </c>
      <c r="M29" s="20"/>
      <c r="N29" s="3">
        <v>0</v>
      </c>
      <c r="O29" s="4">
        <v>5</v>
      </c>
      <c r="P29" s="19">
        <f t="shared" si="6"/>
        <v>0</v>
      </c>
      <c r="Q29" s="19">
        <f t="shared" si="7"/>
        <v>0</v>
      </c>
      <c r="R29" s="3">
        <f t="shared" si="8"/>
        <v>31952.916666666672</v>
      </c>
      <c r="S29" s="19">
        <f t="shared" si="2"/>
        <v>7988.2291666666679</v>
      </c>
      <c r="T29" s="19">
        <f t="shared" si="3"/>
        <v>3994.1145833333344</v>
      </c>
      <c r="U29" s="3"/>
      <c r="V29" s="3">
        <v>0</v>
      </c>
      <c r="W29" s="3">
        <v>5</v>
      </c>
      <c r="X29" s="3"/>
      <c r="Y29" s="3">
        <v>0</v>
      </c>
      <c r="Z29" s="3">
        <v>1229</v>
      </c>
      <c r="AA29" s="3"/>
      <c r="AB29" s="3"/>
      <c r="AC29" s="20"/>
      <c r="AD29" s="3"/>
      <c r="AE29" s="3"/>
      <c r="AF29" s="3"/>
      <c r="AG29" s="3">
        <v>13977</v>
      </c>
      <c r="AH29" s="3"/>
      <c r="AI29" s="3"/>
      <c r="AJ29" s="3"/>
      <c r="AK29" s="3"/>
      <c r="AL29" s="3"/>
      <c r="AM29" s="19">
        <f t="shared" si="9"/>
        <v>11982.343750000002</v>
      </c>
      <c r="AN29" s="3"/>
      <c r="AO29" s="3"/>
      <c r="AP29" s="3">
        <f t="shared" si="13"/>
        <v>25959.34375</v>
      </c>
      <c r="AQ29" s="19">
        <f t="shared" si="10"/>
        <v>71123.604166666672</v>
      </c>
      <c r="AR29" s="19">
        <f t="shared" si="11"/>
        <v>45164.260416666672</v>
      </c>
    </row>
    <row r="30" spans="1:44">
      <c r="A30" s="3">
        <v>9</v>
      </c>
      <c r="B30" s="3"/>
      <c r="C30" s="3" t="s">
        <v>68</v>
      </c>
      <c r="D30" s="3" t="s">
        <v>70</v>
      </c>
      <c r="E30" s="3" t="s">
        <v>69</v>
      </c>
      <c r="F30" s="3">
        <v>16</v>
      </c>
      <c r="G30" s="3">
        <v>5.03</v>
      </c>
      <c r="H30" s="3">
        <v>17697</v>
      </c>
      <c r="I30" s="3">
        <f t="shared" si="4"/>
        <v>89015.91</v>
      </c>
      <c r="J30" s="3">
        <f t="shared" si="5"/>
        <v>111269.88750000001</v>
      </c>
      <c r="K30" s="3"/>
      <c r="L30" s="19">
        <f t="shared" si="1"/>
        <v>0</v>
      </c>
      <c r="M30" s="20"/>
      <c r="N30" s="3">
        <v>4</v>
      </c>
      <c r="O30" s="4">
        <v>5</v>
      </c>
      <c r="P30" s="19">
        <f t="shared" si="6"/>
        <v>0</v>
      </c>
      <c r="Q30" s="19">
        <f t="shared" si="7"/>
        <v>24726.64166666667</v>
      </c>
      <c r="R30" s="3">
        <f t="shared" si="8"/>
        <v>30908.302083333336</v>
      </c>
      <c r="S30" s="19">
        <f t="shared" si="2"/>
        <v>13908.735937500001</v>
      </c>
      <c r="T30" s="19">
        <f t="shared" si="3"/>
        <v>6954.3679687500007</v>
      </c>
      <c r="U30" s="3"/>
      <c r="V30" s="3"/>
      <c r="W30" s="3"/>
      <c r="X30" s="3"/>
      <c r="Y30" s="3"/>
      <c r="Z30" s="3"/>
      <c r="AA30" s="3"/>
      <c r="AB30" s="3"/>
      <c r="AC30" s="20"/>
      <c r="AD30" s="3"/>
      <c r="AE30" s="3"/>
      <c r="AF30" s="3"/>
      <c r="AG30" s="3">
        <v>23952</v>
      </c>
      <c r="AH30" s="3"/>
      <c r="AI30" s="3"/>
      <c r="AJ30" s="3"/>
      <c r="AK30" s="3"/>
      <c r="AL30" s="3"/>
      <c r="AM30" s="19">
        <f t="shared" si="9"/>
        <v>20863.103906249999</v>
      </c>
      <c r="AN30" s="3"/>
      <c r="AO30" s="3"/>
      <c r="AP30" s="3">
        <f t="shared" si="13"/>
        <v>44815.103906249999</v>
      </c>
      <c r="AQ30" s="19">
        <f t="shared" si="10"/>
        <v>121313.15156250002</v>
      </c>
      <c r="AR30" s="19">
        <f t="shared" si="11"/>
        <v>76498.047656250012</v>
      </c>
    </row>
    <row r="31" spans="1:44">
      <c r="A31" s="3">
        <v>10</v>
      </c>
      <c r="B31" s="3"/>
      <c r="C31" s="3" t="s">
        <v>68</v>
      </c>
      <c r="D31" s="3" t="s">
        <v>70</v>
      </c>
      <c r="E31" s="3" t="s">
        <v>69</v>
      </c>
      <c r="F31" s="3">
        <v>31.02</v>
      </c>
      <c r="G31" s="3">
        <v>5.2</v>
      </c>
      <c r="H31" s="3">
        <v>17697</v>
      </c>
      <c r="I31" s="3">
        <f t="shared" si="4"/>
        <v>92024.400000000009</v>
      </c>
      <c r="J31" s="3">
        <f t="shared" si="5"/>
        <v>115030.50000000001</v>
      </c>
      <c r="K31" s="3"/>
      <c r="L31" s="19">
        <f t="shared" si="1"/>
        <v>0</v>
      </c>
      <c r="M31" s="20"/>
      <c r="N31" s="3">
        <v>8</v>
      </c>
      <c r="O31" s="4">
        <v>0</v>
      </c>
      <c r="P31" s="19">
        <f t="shared" si="6"/>
        <v>0</v>
      </c>
      <c r="Q31" s="19">
        <f t="shared" si="7"/>
        <v>51124.666666666672</v>
      </c>
      <c r="R31" s="3">
        <f t="shared" si="8"/>
        <v>0</v>
      </c>
      <c r="S31" s="19">
        <f t="shared" si="2"/>
        <v>12781.166666666668</v>
      </c>
      <c r="T31" s="19">
        <f t="shared" si="3"/>
        <v>6390.5833333333348</v>
      </c>
      <c r="U31" s="3"/>
      <c r="V31" s="3"/>
      <c r="W31" s="3"/>
      <c r="X31" s="3"/>
      <c r="Y31" s="3"/>
      <c r="Z31" s="3"/>
      <c r="AA31" s="3"/>
      <c r="AB31" s="3"/>
      <c r="AC31" s="20"/>
      <c r="AD31" s="3"/>
      <c r="AE31" s="3"/>
      <c r="AF31" s="3"/>
      <c r="AG31" s="3">
        <v>25562</v>
      </c>
      <c r="AH31" s="3"/>
      <c r="AI31" s="3"/>
      <c r="AJ31" s="3"/>
      <c r="AK31" s="3"/>
      <c r="AL31" s="3"/>
      <c r="AM31" s="19">
        <f t="shared" si="9"/>
        <v>19171.750000000004</v>
      </c>
      <c r="AN31" s="3"/>
      <c r="AO31" s="3"/>
      <c r="AP31" s="3">
        <f t="shared" si="13"/>
        <v>44733.75</v>
      </c>
      <c r="AQ31" s="19">
        <f t="shared" si="10"/>
        <v>115030.16666666667</v>
      </c>
      <c r="AR31" s="19">
        <f t="shared" si="11"/>
        <v>70296.416666666672</v>
      </c>
    </row>
    <row r="32" spans="1:44">
      <c r="A32" s="3">
        <v>11</v>
      </c>
      <c r="B32" s="3"/>
      <c r="C32" s="3" t="s">
        <v>68</v>
      </c>
      <c r="D32" s="3" t="s">
        <v>71</v>
      </c>
      <c r="E32" s="3" t="s">
        <v>69</v>
      </c>
      <c r="F32" s="3">
        <v>11.09</v>
      </c>
      <c r="G32" s="3">
        <v>4.8600000000000003</v>
      </c>
      <c r="H32" s="3">
        <v>17697</v>
      </c>
      <c r="I32" s="3">
        <f t="shared" si="4"/>
        <v>86007.420000000013</v>
      </c>
      <c r="J32" s="3">
        <f t="shared" si="5"/>
        <v>107509.27500000002</v>
      </c>
      <c r="K32" s="3"/>
      <c r="L32" s="19">
        <f t="shared" si="1"/>
        <v>0</v>
      </c>
      <c r="M32" s="20"/>
      <c r="N32" s="3">
        <v>25</v>
      </c>
      <c r="O32" s="4">
        <v>12</v>
      </c>
      <c r="P32" s="19">
        <f t="shared" si="6"/>
        <v>0</v>
      </c>
      <c r="Q32" s="19">
        <f t="shared" si="7"/>
        <v>149318.43750000003</v>
      </c>
      <c r="R32" s="3">
        <f t="shared" si="8"/>
        <v>71672.850000000006</v>
      </c>
      <c r="S32" s="19">
        <f t="shared" si="2"/>
        <v>55247.821875000009</v>
      </c>
      <c r="T32" s="19">
        <f t="shared" si="3"/>
        <v>27623.910937500008</v>
      </c>
      <c r="U32" s="3"/>
      <c r="V32" s="3">
        <v>25</v>
      </c>
      <c r="W32" s="3">
        <v>12</v>
      </c>
      <c r="X32" s="3"/>
      <c r="Y32" s="3">
        <v>6860</v>
      </c>
      <c r="Z32" s="3">
        <v>2352</v>
      </c>
      <c r="AA32" s="3"/>
      <c r="AB32" s="3">
        <v>5309</v>
      </c>
      <c r="AC32" s="20">
        <v>3539</v>
      </c>
      <c r="AD32" s="3"/>
      <c r="AE32" s="3"/>
      <c r="AF32" s="3"/>
      <c r="AG32" s="3">
        <v>96682</v>
      </c>
      <c r="AH32" s="3"/>
      <c r="AI32" s="3"/>
      <c r="AJ32" s="3"/>
      <c r="AK32" s="3"/>
      <c r="AL32" s="3"/>
      <c r="AM32" s="19">
        <f t="shared" si="9"/>
        <v>82871.73281250002</v>
      </c>
      <c r="AN32" s="3"/>
      <c r="AO32" s="3"/>
      <c r="AP32" s="3">
        <f t="shared" si="13"/>
        <v>179553.73281250003</v>
      </c>
      <c r="AQ32" s="19">
        <f t="shared" si="10"/>
        <v>501476.75312500005</v>
      </c>
      <c r="AR32" s="19">
        <f t="shared" si="11"/>
        <v>321923.02031250001</v>
      </c>
    </row>
    <row r="33" spans="1:44">
      <c r="A33" s="3">
        <v>12</v>
      </c>
      <c r="B33" s="3"/>
      <c r="C33" s="3" t="s">
        <v>68</v>
      </c>
      <c r="D33" s="3" t="s">
        <v>72</v>
      </c>
      <c r="E33" s="3" t="s">
        <v>69</v>
      </c>
      <c r="F33" s="3">
        <v>24.11</v>
      </c>
      <c r="G33" s="3">
        <v>5.12</v>
      </c>
      <c r="H33" s="3">
        <v>17697</v>
      </c>
      <c r="I33" s="3">
        <f t="shared" si="4"/>
        <v>90608.639999999999</v>
      </c>
      <c r="J33" s="3">
        <f t="shared" si="5"/>
        <v>113260.8</v>
      </c>
      <c r="K33" s="3"/>
      <c r="L33" s="19">
        <f t="shared" si="1"/>
        <v>0</v>
      </c>
      <c r="M33" s="20">
        <v>0</v>
      </c>
      <c r="N33" s="3">
        <v>15</v>
      </c>
      <c r="O33" s="4">
        <v>6</v>
      </c>
      <c r="P33" s="19">
        <f t="shared" si="6"/>
        <v>0</v>
      </c>
      <c r="Q33" s="19">
        <f t="shared" si="7"/>
        <v>94384</v>
      </c>
      <c r="R33" s="3">
        <f t="shared" si="8"/>
        <v>37753.599999999999</v>
      </c>
      <c r="S33" s="19">
        <f t="shared" si="2"/>
        <v>33034.400000000001</v>
      </c>
      <c r="T33" s="19">
        <f t="shared" si="3"/>
        <v>16517.2</v>
      </c>
      <c r="U33" s="3"/>
      <c r="V33" s="3"/>
      <c r="W33" s="3"/>
      <c r="X33" s="3"/>
      <c r="Y33" s="3"/>
      <c r="Z33" s="3"/>
      <c r="AA33" s="3"/>
      <c r="AB33" s="3"/>
      <c r="AC33" s="20">
        <v>3539</v>
      </c>
      <c r="AD33" s="3"/>
      <c r="AE33" s="3"/>
      <c r="AF33" s="3"/>
      <c r="AG33" s="3"/>
      <c r="AH33" s="3"/>
      <c r="AI33" s="3"/>
      <c r="AJ33" s="3"/>
      <c r="AK33" s="3"/>
      <c r="AL33" s="3"/>
      <c r="AM33" s="19">
        <f t="shared" si="9"/>
        <v>49551.6</v>
      </c>
      <c r="AN33" s="3"/>
      <c r="AO33" s="3"/>
      <c r="AP33" s="3">
        <f t="shared" si="13"/>
        <v>49551.6</v>
      </c>
      <c r="AQ33" s="19">
        <f t="shared" si="10"/>
        <v>234779.80000000002</v>
      </c>
      <c r="AR33" s="19">
        <f t="shared" si="11"/>
        <v>185228.2</v>
      </c>
    </row>
    <row r="34" spans="1:44">
      <c r="A34" s="3">
        <v>13</v>
      </c>
      <c r="B34" s="3"/>
      <c r="C34" s="3" t="s">
        <v>68</v>
      </c>
      <c r="D34" s="3" t="s">
        <v>65</v>
      </c>
      <c r="E34" s="3" t="s">
        <v>69</v>
      </c>
      <c r="F34" s="3">
        <v>30.05</v>
      </c>
      <c r="G34" s="3">
        <v>5.2</v>
      </c>
      <c r="H34" s="3">
        <v>17697</v>
      </c>
      <c r="I34" s="3">
        <f t="shared" si="4"/>
        <v>92024.400000000009</v>
      </c>
      <c r="J34" s="3">
        <f t="shared" si="5"/>
        <v>115030.50000000001</v>
      </c>
      <c r="K34" s="3"/>
      <c r="L34" s="19">
        <f t="shared" si="1"/>
        <v>0</v>
      </c>
      <c r="M34" s="20">
        <v>28</v>
      </c>
      <c r="N34" s="3"/>
      <c r="O34" s="4"/>
      <c r="P34" s="19">
        <f t="shared" si="6"/>
        <v>178936.33333333334</v>
      </c>
      <c r="Q34" s="19">
        <f t="shared" si="7"/>
        <v>0</v>
      </c>
      <c r="R34" s="3">
        <f t="shared" si="8"/>
        <v>0</v>
      </c>
      <c r="S34" s="19">
        <f t="shared" si="2"/>
        <v>44734.083333333336</v>
      </c>
      <c r="T34" s="19">
        <f t="shared" si="3"/>
        <v>22367.041666666672</v>
      </c>
      <c r="U34" s="3">
        <v>24</v>
      </c>
      <c r="V34" s="3">
        <v>0</v>
      </c>
      <c r="W34" s="3"/>
      <c r="X34" s="3">
        <v>9408</v>
      </c>
      <c r="Y34" s="3"/>
      <c r="Z34" s="3"/>
      <c r="AA34" s="3">
        <v>13272</v>
      </c>
      <c r="AB34" s="3"/>
      <c r="AC34" s="20"/>
      <c r="AD34" s="3"/>
      <c r="AE34" s="3"/>
      <c r="AF34" s="3"/>
      <c r="AG34" s="3"/>
      <c r="AH34" s="3"/>
      <c r="AI34" s="3"/>
      <c r="AJ34" s="3"/>
      <c r="AK34" s="3"/>
      <c r="AL34" s="3"/>
      <c r="AM34" s="19">
        <f t="shared" si="9"/>
        <v>67101.125</v>
      </c>
      <c r="AN34" s="3"/>
      <c r="AO34" s="3"/>
      <c r="AP34" s="3">
        <f t="shared" si="13"/>
        <v>67101.125</v>
      </c>
      <c r="AQ34" s="19">
        <f t="shared" si="10"/>
        <v>335818.58333333337</v>
      </c>
      <c r="AR34" s="19">
        <f t="shared" si="11"/>
        <v>268717.45833333337</v>
      </c>
    </row>
    <row r="35" spans="1:44">
      <c r="A35" s="3">
        <v>14</v>
      </c>
      <c r="B35" s="3"/>
      <c r="C35" s="3" t="s">
        <v>68</v>
      </c>
      <c r="D35" s="3" t="s">
        <v>66</v>
      </c>
      <c r="E35" s="3" t="s">
        <v>69</v>
      </c>
      <c r="F35" s="3">
        <v>24</v>
      </c>
      <c r="G35" s="3">
        <v>5.12</v>
      </c>
      <c r="H35" s="3">
        <v>17697</v>
      </c>
      <c r="I35" s="3">
        <f t="shared" si="4"/>
        <v>90608.639999999999</v>
      </c>
      <c r="J35" s="3">
        <f t="shared" si="5"/>
        <v>113260.8</v>
      </c>
      <c r="K35" s="3"/>
      <c r="L35" s="19">
        <f t="shared" si="1"/>
        <v>0</v>
      </c>
      <c r="M35" s="20"/>
      <c r="N35" s="3">
        <v>16</v>
      </c>
      <c r="O35" s="4">
        <v>6</v>
      </c>
      <c r="P35" s="19">
        <f t="shared" si="6"/>
        <v>0</v>
      </c>
      <c r="Q35" s="19">
        <f t="shared" si="7"/>
        <v>100676.26666666666</v>
      </c>
      <c r="R35" s="3">
        <f t="shared" si="8"/>
        <v>37753.599999999999</v>
      </c>
      <c r="S35" s="19">
        <f t="shared" si="2"/>
        <v>34607.466666666667</v>
      </c>
      <c r="T35" s="19">
        <f t="shared" si="3"/>
        <v>17303.733333333334</v>
      </c>
      <c r="U35" s="3"/>
      <c r="V35" s="3">
        <v>16</v>
      </c>
      <c r="W35" s="3">
        <v>6</v>
      </c>
      <c r="X35" s="3"/>
      <c r="Y35" s="3">
        <v>5940</v>
      </c>
      <c r="Z35" s="3">
        <v>2460</v>
      </c>
      <c r="AA35" s="3"/>
      <c r="AB35" s="3"/>
      <c r="AC35" s="20"/>
      <c r="AD35" s="3"/>
      <c r="AE35" s="3"/>
      <c r="AF35" s="3"/>
      <c r="AG35" s="3"/>
      <c r="AH35" s="3"/>
      <c r="AI35" s="3"/>
      <c r="AJ35" s="3"/>
      <c r="AK35" s="3"/>
      <c r="AL35" s="3"/>
      <c r="AM35" s="19">
        <f t="shared" si="9"/>
        <v>51911.200000000004</v>
      </c>
      <c r="AN35" s="3"/>
      <c r="AO35" s="3"/>
      <c r="AP35" s="3">
        <f t="shared" si="13"/>
        <v>51911.200000000004</v>
      </c>
      <c r="AQ35" s="19">
        <f t="shared" si="10"/>
        <v>250652.26666666666</v>
      </c>
      <c r="AR35" s="19">
        <f t="shared" si="11"/>
        <v>198741.06666666665</v>
      </c>
    </row>
    <row r="36" spans="1:44">
      <c r="A36" s="3">
        <v>15</v>
      </c>
      <c r="B36" s="3"/>
      <c r="C36" s="3" t="s">
        <v>68</v>
      </c>
      <c r="D36" s="3" t="s">
        <v>73</v>
      </c>
      <c r="E36" s="3" t="s">
        <v>74</v>
      </c>
      <c r="F36" s="3">
        <v>9.0399999999999991</v>
      </c>
      <c r="G36" s="3">
        <v>4.74</v>
      </c>
      <c r="H36" s="3">
        <v>17697</v>
      </c>
      <c r="I36" s="3">
        <f t="shared" si="4"/>
        <v>83883.78</v>
      </c>
      <c r="J36" s="3">
        <f t="shared" si="5"/>
        <v>104854.72500000001</v>
      </c>
      <c r="K36" s="3"/>
      <c r="L36" s="19">
        <f t="shared" si="1"/>
        <v>0</v>
      </c>
      <c r="M36" s="20"/>
      <c r="N36" s="3">
        <v>11</v>
      </c>
      <c r="O36" s="4">
        <v>16</v>
      </c>
      <c r="P36" s="19">
        <f t="shared" si="6"/>
        <v>0</v>
      </c>
      <c r="Q36" s="19">
        <f t="shared" si="7"/>
        <v>64077.887500000012</v>
      </c>
      <c r="R36" s="3">
        <f t="shared" si="8"/>
        <v>93204.200000000012</v>
      </c>
      <c r="S36" s="19">
        <f t="shared" si="2"/>
        <v>39320.521875000006</v>
      </c>
      <c r="T36" s="19">
        <f t="shared" si="3"/>
        <v>19660.260937500003</v>
      </c>
      <c r="U36" s="3"/>
      <c r="V36" s="3">
        <v>11</v>
      </c>
      <c r="W36" s="3">
        <v>16</v>
      </c>
      <c r="X36" s="3"/>
      <c r="Y36" s="3">
        <v>2940</v>
      </c>
      <c r="Z36" s="3">
        <v>3136</v>
      </c>
      <c r="AA36" s="3"/>
      <c r="AB36" s="3">
        <v>5309</v>
      </c>
      <c r="AC36" s="20">
        <v>3539</v>
      </c>
      <c r="AD36" s="3"/>
      <c r="AE36" s="3"/>
      <c r="AF36" s="3"/>
      <c r="AG36" s="3"/>
      <c r="AH36" s="3">
        <v>58980</v>
      </c>
      <c r="AI36" s="3"/>
      <c r="AJ36" s="3"/>
      <c r="AK36" s="3"/>
      <c r="AL36" s="3"/>
      <c r="AM36" s="19">
        <f t="shared" si="9"/>
        <v>58980.782812500009</v>
      </c>
      <c r="AN36" s="3"/>
      <c r="AO36" s="3"/>
      <c r="AP36" s="3">
        <f t="shared" si="13"/>
        <v>117960.78281250001</v>
      </c>
      <c r="AQ36" s="19">
        <f t="shared" si="10"/>
        <v>349147.65312500001</v>
      </c>
      <c r="AR36" s="19">
        <f t="shared" si="11"/>
        <v>231186.87031249999</v>
      </c>
    </row>
    <row r="37" spans="1:44">
      <c r="A37" s="3">
        <v>16</v>
      </c>
      <c r="B37" s="3"/>
      <c r="C37" s="3" t="s">
        <v>68</v>
      </c>
      <c r="D37" s="3" t="s">
        <v>75</v>
      </c>
      <c r="E37" s="3" t="s">
        <v>74</v>
      </c>
      <c r="F37" s="3">
        <v>11</v>
      </c>
      <c r="G37" s="3">
        <v>4.8099999999999996</v>
      </c>
      <c r="H37" s="3">
        <v>17697</v>
      </c>
      <c r="I37" s="3">
        <f t="shared" si="4"/>
        <v>85122.569999999992</v>
      </c>
      <c r="J37" s="3">
        <f t="shared" si="5"/>
        <v>106403.21249999999</v>
      </c>
      <c r="K37" s="3"/>
      <c r="L37" s="19">
        <f t="shared" si="1"/>
        <v>0</v>
      </c>
      <c r="M37" s="20"/>
      <c r="N37" s="3">
        <v>6</v>
      </c>
      <c r="O37" s="4">
        <v>4</v>
      </c>
      <c r="P37" s="19">
        <f t="shared" si="6"/>
        <v>0</v>
      </c>
      <c r="Q37" s="19">
        <f t="shared" si="7"/>
        <v>35467.737500000003</v>
      </c>
      <c r="R37" s="3">
        <f t="shared" si="8"/>
        <v>23645.158333333333</v>
      </c>
      <c r="S37" s="19">
        <f t="shared" si="2"/>
        <v>14778.223958333334</v>
      </c>
      <c r="T37" s="19">
        <f t="shared" si="3"/>
        <v>7389.1119791666679</v>
      </c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>
        <v>0</v>
      </c>
      <c r="AJ37" s="3"/>
      <c r="AK37" s="3"/>
      <c r="AL37" s="3"/>
      <c r="AM37" s="19">
        <f t="shared" si="9"/>
        <v>22167.3359375</v>
      </c>
      <c r="AN37" s="3"/>
      <c r="AO37" s="3"/>
      <c r="AP37" s="3">
        <f t="shared" si="13"/>
        <v>22167.3359375</v>
      </c>
      <c r="AQ37" s="19">
        <f t="shared" si="10"/>
        <v>103447.56770833333</v>
      </c>
      <c r="AR37" s="19">
        <f t="shared" si="11"/>
        <v>81280.231770833328</v>
      </c>
    </row>
    <row r="38" spans="1:44">
      <c r="A38" s="3">
        <v>17</v>
      </c>
      <c r="B38" s="3"/>
      <c r="C38" s="3" t="s">
        <v>68</v>
      </c>
      <c r="D38" s="3" t="s">
        <v>76</v>
      </c>
      <c r="E38" s="3" t="s">
        <v>77</v>
      </c>
      <c r="F38" s="3">
        <v>33.01</v>
      </c>
      <c r="G38" s="3">
        <v>4.5</v>
      </c>
      <c r="H38" s="3">
        <v>17697</v>
      </c>
      <c r="I38" s="3">
        <f t="shared" si="4"/>
        <v>79636.5</v>
      </c>
      <c r="J38" s="3">
        <f t="shared" si="5"/>
        <v>99545.625</v>
      </c>
      <c r="K38" s="3">
        <v>24</v>
      </c>
      <c r="L38" s="19">
        <v>99545</v>
      </c>
      <c r="M38" s="20"/>
      <c r="N38" s="3"/>
      <c r="O38" s="4"/>
      <c r="P38" s="19">
        <f t="shared" si="6"/>
        <v>0</v>
      </c>
      <c r="Q38" s="19">
        <f t="shared" si="7"/>
        <v>0</v>
      </c>
      <c r="R38" s="3">
        <f t="shared" si="8"/>
        <v>0</v>
      </c>
      <c r="S38" s="3">
        <f>(L38+P38+Q38+R38)*25%</f>
        <v>24886.25</v>
      </c>
      <c r="T38" s="19">
        <f>(L38+P38+Q38+R38+S38)*10%</f>
        <v>12443.125</v>
      </c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19"/>
      <c r="AN38" s="3"/>
      <c r="AO38" s="3"/>
      <c r="AP38" s="3">
        <f t="shared" si="13"/>
        <v>0</v>
      </c>
      <c r="AQ38" s="19">
        <f t="shared" si="10"/>
        <v>136874.375</v>
      </c>
      <c r="AR38" s="19">
        <f t="shared" si="11"/>
        <v>136874.375</v>
      </c>
    </row>
    <row r="39" spans="1:44">
      <c r="A39" s="3">
        <v>18</v>
      </c>
      <c r="B39" s="3"/>
      <c r="C39" s="3" t="s">
        <v>68</v>
      </c>
      <c r="D39" s="3" t="s">
        <v>78</v>
      </c>
      <c r="E39" s="3" t="s">
        <v>79</v>
      </c>
      <c r="F39" s="3">
        <v>33.01</v>
      </c>
      <c r="G39" s="3">
        <v>4.7300000000000004</v>
      </c>
      <c r="H39" s="3">
        <v>17697</v>
      </c>
      <c r="I39" s="3">
        <f>G39*H39</f>
        <v>83706.810000000012</v>
      </c>
      <c r="J39" s="3">
        <f t="shared" si="5"/>
        <v>104633.51250000001</v>
      </c>
      <c r="K39" s="3">
        <v>1</v>
      </c>
      <c r="L39" s="19">
        <f t="shared" si="1"/>
        <v>3487.7837500000005</v>
      </c>
      <c r="M39" s="20"/>
      <c r="N39" s="3"/>
      <c r="O39" s="4"/>
      <c r="P39" s="19">
        <f t="shared" si="6"/>
        <v>0</v>
      </c>
      <c r="Q39" s="19">
        <f t="shared" si="7"/>
        <v>0</v>
      </c>
      <c r="R39" s="3">
        <f t="shared" si="8"/>
        <v>0</v>
      </c>
      <c r="S39" s="3">
        <f>(L39+P39+Q39+R39)*25%</f>
        <v>871.94593750000013</v>
      </c>
      <c r="T39" s="19">
        <f>(L39+P39+Q39+R39+S39)*10%</f>
        <v>435.97296875000012</v>
      </c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19"/>
      <c r="AN39" s="3"/>
      <c r="AO39" s="3"/>
      <c r="AP39" s="3">
        <f t="shared" si="13"/>
        <v>0</v>
      </c>
      <c r="AQ39" s="19">
        <f t="shared" si="10"/>
        <v>4795.7026562500005</v>
      </c>
      <c r="AR39" s="19">
        <f t="shared" si="11"/>
        <v>4795.7026562500005</v>
      </c>
    </row>
    <row r="40" spans="1:44">
      <c r="A40" s="3">
        <v>19</v>
      </c>
      <c r="B40" s="3"/>
      <c r="C40" s="3" t="s">
        <v>68</v>
      </c>
      <c r="D40" s="3" t="s">
        <v>80</v>
      </c>
      <c r="E40" s="3" t="s">
        <v>79</v>
      </c>
      <c r="F40" s="3">
        <v>23</v>
      </c>
      <c r="G40" s="3">
        <v>4.67</v>
      </c>
      <c r="H40" s="3">
        <v>17697</v>
      </c>
      <c r="I40" s="3">
        <f t="shared" ref="I40:I49" si="14">G40*H40</f>
        <v>82644.990000000005</v>
      </c>
      <c r="J40" s="3">
        <f t="shared" si="5"/>
        <v>103306.2375</v>
      </c>
      <c r="K40" s="3">
        <v>0</v>
      </c>
      <c r="L40" s="19">
        <f t="shared" si="1"/>
        <v>0</v>
      </c>
      <c r="M40" s="20">
        <v>8</v>
      </c>
      <c r="N40" s="3">
        <v>0</v>
      </c>
      <c r="O40" s="4">
        <v>0</v>
      </c>
      <c r="P40" s="19">
        <f t="shared" si="6"/>
        <v>45913.883333333331</v>
      </c>
      <c r="Q40" s="19">
        <f t="shared" si="7"/>
        <v>0</v>
      </c>
      <c r="R40" s="3">
        <f t="shared" si="8"/>
        <v>0</v>
      </c>
      <c r="S40" s="19">
        <f t="shared" ref="S40:S49" si="15">(L40+P40+Q40+R40)*25%</f>
        <v>11478.470833333333</v>
      </c>
      <c r="T40" s="19">
        <f t="shared" ref="T40:T49" si="16">(L40+P40+Q40+R40+S40)*10%</f>
        <v>5739.2354166666664</v>
      </c>
      <c r="U40" s="3">
        <v>8</v>
      </c>
      <c r="V40" s="3">
        <v>0</v>
      </c>
      <c r="W40" s="3">
        <v>0</v>
      </c>
      <c r="X40" s="3">
        <v>1968</v>
      </c>
      <c r="Y40" s="3">
        <v>0</v>
      </c>
      <c r="Z40" s="3">
        <v>0</v>
      </c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19">
        <f t="shared" si="9"/>
        <v>17217.706249999999</v>
      </c>
      <c r="AN40" s="3"/>
      <c r="AO40" s="3"/>
      <c r="AP40" s="3">
        <f t="shared" si="13"/>
        <v>17217.706249999999</v>
      </c>
      <c r="AQ40" s="19">
        <f t="shared" si="10"/>
        <v>82317.295833333337</v>
      </c>
      <c r="AR40" s="19">
        <f t="shared" si="11"/>
        <v>65099.589583333334</v>
      </c>
    </row>
    <row r="41" spans="1:44">
      <c r="A41" s="3">
        <v>20</v>
      </c>
      <c r="B41" s="3"/>
      <c r="C41" s="3" t="s">
        <v>68</v>
      </c>
      <c r="D41" s="3" t="s">
        <v>66</v>
      </c>
      <c r="E41" s="3" t="s">
        <v>74</v>
      </c>
      <c r="F41" s="3">
        <v>4.1100000000000003</v>
      </c>
      <c r="G41" s="3">
        <v>4.59</v>
      </c>
      <c r="H41" s="3">
        <v>17697</v>
      </c>
      <c r="I41" s="3">
        <f t="shared" si="14"/>
        <v>81229.23</v>
      </c>
      <c r="J41" s="3">
        <f t="shared" si="5"/>
        <v>101536.53749999999</v>
      </c>
      <c r="K41" s="3">
        <v>2</v>
      </c>
      <c r="L41" s="19">
        <f t="shared" si="1"/>
        <v>6769.1025</v>
      </c>
      <c r="M41" s="20">
        <v>13</v>
      </c>
      <c r="N41" s="3">
        <v>5</v>
      </c>
      <c r="O41" s="4"/>
      <c r="P41" s="19">
        <f t="shared" si="6"/>
        <v>73331.943749999991</v>
      </c>
      <c r="Q41" s="19">
        <f t="shared" si="7"/>
        <v>28204.59375</v>
      </c>
      <c r="R41" s="3">
        <f t="shared" si="8"/>
        <v>0</v>
      </c>
      <c r="S41" s="19">
        <f t="shared" si="15"/>
        <v>27076.409999999996</v>
      </c>
      <c r="T41" s="19">
        <f t="shared" si="16"/>
        <v>13538.205</v>
      </c>
      <c r="U41" s="3">
        <v>13</v>
      </c>
      <c r="V41" s="3">
        <v>5</v>
      </c>
      <c r="W41" s="3"/>
      <c r="X41" s="3">
        <v>4168</v>
      </c>
      <c r="Y41" s="3">
        <v>1230</v>
      </c>
      <c r="Z41" s="3"/>
      <c r="AA41" s="3"/>
      <c r="AB41" s="3">
        <v>5309</v>
      </c>
      <c r="AC41" s="3"/>
      <c r="AD41" s="3"/>
      <c r="AE41" s="3"/>
      <c r="AF41" s="3"/>
      <c r="AG41" s="3"/>
      <c r="AH41" s="3">
        <v>38075</v>
      </c>
      <c r="AI41" s="3"/>
      <c r="AJ41" s="3"/>
      <c r="AK41" s="3"/>
      <c r="AL41" s="3"/>
      <c r="AM41" s="19">
        <f t="shared" si="9"/>
        <v>38583.884249999996</v>
      </c>
      <c r="AN41" s="3"/>
      <c r="AO41" s="3"/>
      <c r="AP41" s="3">
        <f t="shared" si="13"/>
        <v>76658.884250000003</v>
      </c>
      <c r="AQ41" s="19">
        <f t="shared" si="10"/>
        <v>236286.13924999998</v>
      </c>
      <c r="AR41" s="19">
        <f t="shared" si="11"/>
        <v>159627.25499999998</v>
      </c>
    </row>
    <row r="42" spans="1:44">
      <c r="A42" s="3">
        <v>21</v>
      </c>
      <c r="B42" s="3"/>
      <c r="C42" s="3" t="s">
        <v>68</v>
      </c>
      <c r="D42" s="3" t="s">
        <v>70</v>
      </c>
      <c r="E42" s="3" t="s">
        <v>79</v>
      </c>
      <c r="F42" s="3">
        <v>2</v>
      </c>
      <c r="G42" s="3">
        <v>4.1900000000000004</v>
      </c>
      <c r="H42" s="3">
        <v>17697</v>
      </c>
      <c r="I42" s="3">
        <f t="shared" si="14"/>
        <v>74150.430000000008</v>
      </c>
      <c r="J42" s="3">
        <f t="shared" si="5"/>
        <v>92688.037500000006</v>
      </c>
      <c r="K42" s="3"/>
      <c r="L42" s="19">
        <f t="shared" si="1"/>
        <v>0</v>
      </c>
      <c r="M42" s="20"/>
      <c r="N42" s="3">
        <v>7</v>
      </c>
      <c r="O42" s="4">
        <v>6</v>
      </c>
      <c r="P42" s="19">
        <f t="shared" si="6"/>
        <v>0</v>
      </c>
      <c r="Q42" s="19">
        <f t="shared" si="7"/>
        <v>36045.347916666666</v>
      </c>
      <c r="R42" s="3">
        <f t="shared" si="8"/>
        <v>30896.012500000001</v>
      </c>
      <c r="S42" s="19">
        <f t="shared" si="15"/>
        <v>16735.340104166666</v>
      </c>
      <c r="T42" s="19">
        <f t="shared" si="16"/>
        <v>8367.6700520833328</v>
      </c>
      <c r="U42" s="3"/>
      <c r="V42" s="3"/>
      <c r="W42" s="3"/>
      <c r="X42" s="3"/>
      <c r="Y42" s="3"/>
      <c r="Z42" s="3"/>
      <c r="AA42" s="3"/>
      <c r="AB42" s="3">
        <v>5309</v>
      </c>
      <c r="AC42" s="20">
        <v>3539</v>
      </c>
      <c r="AD42" s="3"/>
      <c r="AE42" s="3"/>
      <c r="AF42" s="3"/>
      <c r="AG42" s="3"/>
      <c r="AH42" s="3"/>
      <c r="AI42" s="3"/>
      <c r="AJ42" s="3"/>
      <c r="AK42" s="3"/>
      <c r="AL42" s="3"/>
      <c r="AM42" s="19">
        <f t="shared" si="9"/>
        <v>25103.010156249999</v>
      </c>
      <c r="AN42" s="3"/>
      <c r="AO42" s="3"/>
      <c r="AP42" s="3">
        <f t="shared" si="13"/>
        <v>25103.010156249999</v>
      </c>
      <c r="AQ42" s="19">
        <f t="shared" si="10"/>
        <v>125995.38072916666</v>
      </c>
      <c r="AR42" s="19">
        <f t="shared" si="11"/>
        <v>100892.37057291667</v>
      </c>
    </row>
    <row r="43" spans="1:44">
      <c r="A43" s="3">
        <v>22</v>
      </c>
      <c r="B43" s="3"/>
      <c r="C43" s="3" t="s">
        <v>81</v>
      </c>
      <c r="D43" s="3" t="s">
        <v>65</v>
      </c>
      <c r="E43" s="3" t="s">
        <v>82</v>
      </c>
      <c r="F43" s="3">
        <v>35.07</v>
      </c>
      <c r="G43" s="3">
        <v>4.29</v>
      </c>
      <c r="H43" s="3">
        <v>17697</v>
      </c>
      <c r="I43" s="3">
        <f t="shared" si="14"/>
        <v>75920.13</v>
      </c>
      <c r="J43" s="3">
        <f t="shared" si="5"/>
        <v>94900.162500000006</v>
      </c>
      <c r="K43" s="3"/>
      <c r="L43" s="19">
        <f t="shared" si="1"/>
        <v>0</v>
      </c>
      <c r="M43" s="20">
        <v>16</v>
      </c>
      <c r="N43" s="3"/>
      <c r="O43" s="4"/>
      <c r="P43" s="19">
        <f t="shared" si="6"/>
        <v>84355.700000000012</v>
      </c>
      <c r="Q43" s="19">
        <f t="shared" si="7"/>
        <v>0</v>
      </c>
      <c r="R43" s="3">
        <f t="shared" si="8"/>
        <v>0</v>
      </c>
      <c r="S43" s="19">
        <f t="shared" si="15"/>
        <v>21088.925000000003</v>
      </c>
      <c r="T43" s="19">
        <f t="shared" si="16"/>
        <v>10544.462500000001</v>
      </c>
      <c r="U43" s="3">
        <v>11</v>
      </c>
      <c r="V43" s="3"/>
      <c r="W43" s="3"/>
      <c r="X43" s="3">
        <v>4312</v>
      </c>
      <c r="Y43" s="3"/>
      <c r="Z43" s="3"/>
      <c r="AA43" s="3">
        <v>8848</v>
      </c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19">
        <f t="shared" si="9"/>
        <v>31633.387500000004</v>
      </c>
      <c r="AN43" s="3"/>
      <c r="AO43" s="3"/>
      <c r="AP43" s="3">
        <f t="shared" si="13"/>
        <v>31633.387500000004</v>
      </c>
      <c r="AQ43" s="19">
        <f t="shared" si="10"/>
        <v>160782.47500000003</v>
      </c>
      <c r="AR43" s="19">
        <f t="shared" si="11"/>
        <v>129149.08750000002</v>
      </c>
    </row>
    <row r="44" spans="1:44">
      <c r="A44" s="3">
        <v>23</v>
      </c>
      <c r="B44" s="3"/>
      <c r="C44" s="3" t="s">
        <v>81</v>
      </c>
      <c r="D44" s="3" t="s">
        <v>83</v>
      </c>
      <c r="E44" s="3" t="s">
        <v>84</v>
      </c>
      <c r="F44" s="3">
        <v>32</v>
      </c>
      <c r="G44" s="3">
        <v>3.73</v>
      </c>
      <c r="H44" s="3">
        <v>17697</v>
      </c>
      <c r="I44" s="3">
        <f t="shared" si="14"/>
        <v>66009.81</v>
      </c>
      <c r="J44" s="3">
        <f t="shared" si="5"/>
        <v>82512.262499999997</v>
      </c>
      <c r="K44" s="3"/>
      <c r="L44" s="19">
        <f t="shared" si="1"/>
        <v>0</v>
      </c>
      <c r="M44" s="20"/>
      <c r="N44" s="3">
        <v>7</v>
      </c>
      <c r="O44" s="4">
        <v>0</v>
      </c>
      <c r="P44" s="19">
        <f t="shared" si="6"/>
        <v>0</v>
      </c>
      <c r="Q44" s="19">
        <f t="shared" si="7"/>
        <v>32088.102083333335</v>
      </c>
      <c r="R44" s="3">
        <f t="shared" si="8"/>
        <v>0</v>
      </c>
      <c r="S44" s="19">
        <f t="shared" si="15"/>
        <v>8022.0255208333338</v>
      </c>
      <c r="T44" s="19">
        <f t="shared" si="16"/>
        <v>4011.0127604166673</v>
      </c>
      <c r="U44" s="3"/>
      <c r="V44" s="3">
        <v>0</v>
      </c>
      <c r="W44" s="3"/>
      <c r="X44" s="3"/>
      <c r="Y44" s="3">
        <v>0</v>
      </c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19">
        <f t="shared" si="9"/>
        <v>12033.038281250001</v>
      </c>
      <c r="AN44" s="3"/>
      <c r="AO44" s="3"/>
      <c r="AP44" s="3">
        <f t="shared" si="13"/>
        <v>12033.038281250001</v>
      </c>
      <c r="AQ44" s="19">
        <f t="shared" si="10"/>
        <v>56154.178645833337</v>
      </c>
      <c r="AR44" s="19">
        <f t="shared" si="11"/>
        <v>44121.140364583334</v>
      </c>
    </row>
    <row r="45" spans="1:44">
      <c r="A45" s="3">
        <v>24</v>
      </c>
      <c r="B45" s="3"/>
      <c r="C45" s="3" t="s">
        <v>81</v>
      </c>
      <c r="D45" s="3" t="s">
        <v>85</v>
      </c>
      <c r="E45" s="3" t="s">
        <v>84</v>
      </c>
      <c r="F45" s="3">
        <v>31.09</v>
      </c>
      <c r="G45" s="3">
        <v>3.73</v>
      </c>
      <c r="H45" s="3">
        <v>17697</v>
      </c>
      <c r="I45" s="3">
        <f t="shared" si="14"/>
        <v>66009.81</v>
      </c>
      <c r="J45" s="3">
        <f t="shared" si="5"/>
        <v>82512.262499999997</v>
      </c>
      <c r="K45" s="3"/>
      <c r="L45" s="19">
        <f t="shared" si="1"/>
        <v>0</v>
      </c>
      <c r="M45" s="20"/>
      <c r="N45" s="3">
        <v>6</v>
      </c>
      <c r="O45" s="4">
        <v>0</v>
      </c>
      <c r="P45" s="19">
        <f t="shared" si="6"/>
        <v>0</v>
      </c>
      <c r="Q45" s="19">
        <f t="shared" si="7"/>
        <v>27504.087500000001</v>
      </c>
      <c r="R45" s="3">
        <f t="shared" si="8"/>
        <v>0</v>
      </c>
      <c r="S45" s="19">
        <f t="shared" si="15"/>
        <v>6876.0218750000004</v>
      </c>
      <c r="T45" s="19">
        <f t="shared" si="16"/>
        <v>3438.0109375000002</v>
      </c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19">
        <f t="shared" si="9"/>
        <v>10314.0328125</v>
      </c>
      <c r="AN45" s="3"/>
      <c r="AO45" s="3"/>
      <c r="AP45" s="3">
        <f t="shared" si="13"/>
        <v>10314.0328125</v>
      </c>
      <c r="AQ45" s="19">
        <f t="shared" si="10"/>
        <v>48132.153125000004</v>
      </c>
      <c r="AR45" s="19">
        <f t="shared" si="11"/>
        <v>37818.120312500003</v>
      </c>
    </row>
    <row r="46" spans="1:44">
      <c r="A46" s="3">
        <v>25</v>
      </c>
      <c r="B46" s="3"/>
      <c r="C46" s="3" t="s">
        <v>81</v>
      </c>
      <c r="D46" s="3" t="s">
        <v>72</v>
      </c>
      <c r="E46" s="3" t="s">
        <v>84</v>
      </c>
      <c r="F46" s="3">
        <v>3</v>
      </c>
      <c r="G46" s="3">
        <v>3.45</v>
      </c>
      <c r="H46" s="3">
        <v>17697</v>
      </c>
      <c r="I46" s="3">
        <f t="shared" si="14"/>
        <v>61054.65</v>
      </c>
      <c r="J46" s="3">
        <f t="shared" si="5"/>
        <v>76318.3125</v>
      </c>
      <c r="K46" s="3"/>
      <c r="L46" s="19">
        <f t="shared" si="1"/>
        <v>0</v>
      </c>
      <c r="M46" s="20">
        <v>18</v>
      </c>
      <c r="N46" s="3">
        <v>0</v>
      </c>
      <c r="O46" s="4"/>
      <c r="P46" s="19">
        <f t="shared" si="6"/>
        <v>76318.3125</v>
      </c>
      <c r="Q46" s="19">
        <f t="shared" si="7"/>
        <v>0</v>
      </c>
      <c r="R46" s="3">
        <f t="shared" si="8"/>
        <v>0</v>
      </c>
      <c r="S46" s="19">
        <f t="shared" si="15"/>
        <v>19079.578125</v>
      </c>
      <c r="T46" s="19">
        <f t="shared" si="16"/>
        <v>9539.7890625</v>
      </c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19">
        <f t="shared" si="9"/>
        <v>28619.3671875</v>
      </c>
      <c r="AN46" s="3"/>
      <c r="AO46" s="3"/>
      <c r="AP46" s="3">
        <f t="shared" si="13"/>
        <v>28619.3671875</v>
      </c>
      <c r="AQ46" s="19">
        <f t="shared" si="10"/>
        <v>133557.046875</v>
      </c>
      <c r="AR46" s="19">
        <f t="shared" si="11"/>
        <v>104937.6796875</v>
      </c>
    </row>
    <row r="47" spans="1:44">
      <c r="A47" s="3">
        <v>26</v>
      </c>
      <c r="B47" s="3"/>
      <c r="C47" s="3" t="s">
        <v>62</v>
      </c>
      <c r="D47" s="3" t="s">
        <v>86</v>
      </c>
      <c r="E47" s="3" t="s">
        <v>79</v>
      </c>
      <c r="F47" s="3">
        <v>5.1100000000000003</v>
      </c>
      <c r="G47" s="3">
        <v>4.2699999999999996</v>
      </c>
      <c r="H47" s="3">
        <v>17697</v>
      </c>
      <c r="I47" s="3">
        <f t="shared" si="14"/>
        <v>75566.189999999988</v>
      </c>
      <c r="J47" s="3">
        <f t="shared" si="5"/>
        <v>94457.737499999988</v>
      </c>
      <c r="K47" s="3"/>
      <c r="L47" s="19">
        <f t="shared" si="1"/>
        <v>0</v>
      </c>
      <c r="M47" s="20">
        <v>3</v>
      </c>
      <c r="N47" s="3">
        <v>6</v>
      </c>
      <c r="O47" s="4">
        <v>4</v>
      </c>
      <c r="P47" s="19">
        <f t="shared" si="6"/>
        <v>15742.956249999997</v>
      </c>
      <c r="Q47" s="19">
        <f t="shared" si="7"/>
        <v>31485.912499999995</v>
      </c>
      <c r="R47" s="3">
        <f t="shared" si="8"/>
        <v>20990.60833333333</v>
      </c>
      <c r="S47" s="19">
        <f t="shared" si="15"/>
        <v>17054.869270833333</v>
      </c>
      <c r="T47" s="19">
        <f t="shared" si="16"/>
        <v>8527.4346354166664</v>
      </c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19">
        <f t="shared" si="9"/>
        <v>25582.303906249996</v>
      </c>
      <c r="AN47" s="3"/>
      <c r="AO47" s="3"/>
      <c r="AP47" s="3">
        <f t="shared" si="13"/>
        <v>25582.303906249996</v>
      </c>
      <c r="AQ47" s="19">
        <f t="shared" si="10"/>
        <v>119384.08489583332</v>
      </c>
      <c r="AR47" s="19">
        <f t="shared" si="11"/>
        <v>93801.78098958332</v>
      </c>
    </row>
    <row r="48" spans="1:44">
      <c r="A48" s="3">
        <v>27</v>
      </c>
      <c r="B48" s="3"/>
      <c r="C48" s="3" t="s">
        <v>81</v>
      </c>
      <c r="D48" s="3" t="s">
        <v>87</v>
      </c>
      <c r="E48" s="3" t="s">
        <v>84</v>
      </c>
      <c r="F48" s="3">
        <v>2</v>
      </c>
      <c r="G48" s="3">
        <v>3.41</v>
      </c>
      <c r="H48" s="3">
        <v>17697</v>
      </c>
      <c r="I48" s="3">
        <f t="shared" si="14"/>
        <v>60346.770000000004</v>
      </c>
      <c r="J48" s="3">
        <f t="shared" si="5"/>
        <v>75433.462500000009</v>
      </c>
      <c r="K48" s="3">
        <v>1</v>
      </c>
      <c r="L48" s="19">
        <f t="shared" si="1"/>
        <v>2514.44875</v>
      </c>
      <c r="M48" s="20">
        <v>6</v>
      </c>
      <c r="N48" s="3">
        <v>5</v>
      </c>
      <c r="O48" s="4">
        <v>2</v>
      </c>
      <c r="P48" s="19">
        <f t="shared" si="6"/>
        <v>25144.487500000003</v>
      </c>
      <c r="Q48" s="19">
        <f t="shared" si="7"/>
        <v>20953.739583333336</v>
      </c>
      <c r="R48" s="3">
        <f t="shared" si="8"/>
        <v>8381.4958333333343</v>
      </c>
      <c r="S48" s="19">
        <f t="shared" si="15"/>
        <v>14248.542916666669</v>
      </c>
      <c r="T48" s="19">
        <f t="shared" si="16"/>
        <v>7124.2714583333354</v>
      </c>
      <c r="U48" s="3"/>
      <c r="V48" s="3"/>
      <c r="W48" s="3"/>
      <c r="X48" s="3"/>
      <c r="Y48" s="3"/>
      <c r="Z48" s="3"/>
      <c r="AA48" s="3"/>
      <c r="AB48" s="3">
        <v>10618</v>
      </c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19">
        <f t="shared" si="9"/>
        <v>20618.479750000002</v>
      </c>
      <c r="AN48" s="3"/>
      <c r="AO48" s="3"/>
      <c r="AP48" s="3">
        <f t="shared" si="13"/>
        <v>20618.479750000002</v>
      </c>
      <c r="AQ48" s="19">
        <f t="shared" si="10"/>
        <v>109603.46579166668</v>
      </c>
      <c r="AR48" s="19">
        <f t="shared" si="11"/>
        <v>88984.986041666678</v>
      </c>
    </row>
    <row r="49" spans="1:44">
      <c r="A49" s="3">
        <v>28</v>
      </c>
      <c r="B49" s="3"/>
      <c r="C49" s="3" t="s">
        <v>81</v>
      </c>
      <c r="D49" s="3" t="s">
        <v>65</v>
      </c>
      <c r="E49" s="3" t="s">
        <v>84</v>
      </c>
      <c r="F49" s="3">
        <v>1</v>
      </c>
      <c r="G49" s="3">
        <v>3.36</v>
      </c>
      <c r="H49" s="3">
        <v>17697</v>
      </c>
      <c r="I49" s="3">
        <f t="shared" si="14"/>
        <v>59461.919999999998</v>
      </c>
      <c r="J49" s="3">
        <f t="shared" si="5"/>
        <v>74327.399999999994</v>
      </c>
      <c r="K49" s="3"/>
      <c r="L49" s="19">
        <f t="shared" si="1"/>
        <v>0</v>
      </c>
      <c r="M49" s="20">
        <v>19</v>
      </c>
      <c r="N49" s="3"/>
      <c r="O49" s="4"/>
      <c r="P49" s="19">
        <f t="shared" si="6"/>
        <v>78456.699999999983</v>
      </c>
      <c r="Q49" s="19">
        <f t="shared" si="7"/>
        <v>0</v>
      </c>
      <c r="R49" s="3">
        <f t="shared" si="8"/>
        <v>0</v>
      </c>
      <c r="S49" s="19">
        <f t="shared" si="15"/>
        <v>19614.174999999996</v>
      </c>
      <c r="T49" s="19">
        <f t="shared" si="16"/>
        <v>9807.0874999999978</v>
      </c>
      <c r="U49" s="3">
        <v>10</v>
      </c>
      <c r="V49" s="3"/>
      <c r="W49" s="3"/>
      <c r="X49" s="3">
        <v>1960</v>
      </c>
      <c r="Y49" s="3"/>
      <c r="Z49" s="3"/>
      <c r="AA49" s="3">
        <v>4424</v>
      </c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19">
        <f t="shared" si="9"/>
        <v>29421.26249999999</v>
      </c>
      <c r="AN49" s="3"/>
      <c r="AO49" s="3"/>
      <c r="AP49" s="3">
        <f t="shared" si="13"/>
        <v>29421.26249999999</v>
      </c>
      <c r="AQ49" s="19">
        <f t="shared" si="10"/>
        <v>143683.22499999998</v>
      </c>
      <c r="AR49" s="19">
        <f t="shared" si="11"/>
        <v>114261.96249999999</v>
      </c>
    </row>
    <row r="50" spans="1:44">
      <c r="A50" s="3"/>
      <c r="B50" s="3"/>
      <c r="C50" s="3"/>
      <c r="D50" s="3"/>
      <c r="E50" s="3"/>
      <c r="F50" s="3"/>
      <c r="G50" s="3"/>
      <c r="H50" s="3"/>
      <c r="I50" s="3"/>
      <c r="J50" s="3">
        <f>I50*1.25</f>
        <v>0</v>
      </c>
      <c r="K50" s="21">
        <f t="shared" ref="K50:AR50" si="17">SUM(K22:K49)</f>
        <v>28</v>
      </c>
      <c r="L50" s="21">
        <f t="shared" si="17"/>
        <v>112316.33499999999</v>
      </c>
      <c r="M50" s="21">
        <f t="shared" si="17"/>
        <v>164</v>
      </c>
      <c r="N50" s="21">
        <f t="shared" si="17"/>
        <v>178</v>
      </c>
      <c r="O50" s="21">
        <f t="shared" si="17"/>
        <v>87</v>
      </c>
      <c r="P50" s="21">
        <f t="shared" si="17"/>
        <v>929141.65833333344</v>
      </c>
      <c r="Q50" s="21">
        <f t="shared" si="17"/>
        <v>1072819.1770833333</v>
      </c>
      <c r="R50" s="21">
        <f t="shared" si="17"/>
        <v>526006.45625000005</v>
      </c>
      <c r="S50" s="21">
        <f t="shared" si="17"/>
        <v>660070.90666666673</v>
      </c>
      <c r="T50" s="21">
        <f t="shared" si="17"/>
        <v>330035.45333333337</v>
      </c>
      <c r="U50" s="21">
        <f t="shared" si="17"/>
        <v>101</v>
      </c>
      <c r="V50" s="21">
        <f t="shared" si="17"/>
        <v>112</v>
      </c>
      <c r="W50" s="21">
        <f t="shared" si="17"/>
        <v>59</v>
      </c>
      <c r="X50" s="21">
        <f t="shared" si="17"/>
        <v>31396</v>
      </c>
      <c r="Y50" s="21">
        <f t="shared" si="17"/>
        <v>33715</v>
      </c>
      <c r="Z50" s="21">
        <f t="shared" si="17"/>
        <v>14381</v>
      </c>
      <c r="AA50" s="21">
        <f t="shared" si="17"/>
        <v>39816</v>
      </c>
      <c r="AB50" s="21">
        <f t="shared" si="17"/>
        <v>47781</v>
      </c>
      <c r="AC50" s="21">
        <f t="shared" si="17"/>
        <v>24773</v>
      </c>
      <c r="AD50" s="21">
        <f t="shared" si="17"/>
        <v>0</v>
      </c>
      <c r="AE50" s="21">
        <f t="shared" si="17"/>
        <v>0</v>
      </c>
      <c r="AF50" s="21">
        <f t="shared" si="17"/>
        <v>227882.78750000003</v>
      </c>
      <c r="AG50" s="21">
        <f t="shared" si="17"/>
        <v>160173</v>
      </c>
      <c r="AH50" s="21">
        <f t="shared" si="17"/>
        <v>97055</v>
      </c>
      <c r="AI50" s="21">
        <f t="shared" si="17"/>
        <v>0</v>
      </c>
      <c r="AJ50" s="21">
        <f t="shared" si="17"/>
        <v>0</v>
      </c>
      <c r="AK50" s="21">
        <f t="shared" si="17"/>
        <v>0</v>
      </c>
      <c r="AL50" s="21"/>
      <c r="AM50" s="21">
        <f t="shared" si="17"/>
        <v>948684.00071875018</v>
      </c>
      <c r="AN50" s="21">
        <f t="shared" si="17"/>
        <v>0</v>
      </c>
      <c r="AO50" s="21">
        <f t="shared" si="17"/>
        <v>0</v>
      </c>
      <c r="AP50" s="21">
        <f t="shared" si="17"/>
        <v>1433794.7882187502</v>
      </c>
      <c r="AQ50" s="21">
        <f t="shared" si="17"/>
        <v>5256046.774885417</v>
      </c>
      <c r="AR50" s="21">
        <f t="shared" si="17"/>
        <v>3822251.9866666659</v>
      </c>
    </row>
    <row r="51" spans="1:44">
      <c r="M51" s="1"/>
      <c r="O51" s="2"/>
      <c r="AQ51" s="22"/>
      <c r="AR51" s="22"/>
    </row>
    <row r="52" spans="1:44">
      <c r="M52" s="1"/>
      <c r="O52" s="2"/>
    </row>
    <row r="53" spans="1:44">
      <c r="B53" t="s">
        <v>88</v>
      </c>
      <c r="H53" t="s">
        <v>89</v>
      </c>
      <c r="M53" s="1"/>
      <c r="O53" s="2"/>
    </row>
    <row r="54" spans="1:44">
      <c r="B54" t="s">
        <v>90</v>
      </c>
      <c r="H54" t="s">
        <v>91</v>
      </c>
      <c r="M54" s="1"/>
      <c r="O54" s="2"/>
    </row>
    <row r="55" spans="1:44">
      <c r="M55" s="1"/>
      <c r="O55" s="2"/>
    </row>
  </sheetData>
  <mergeCells count="53">
    <mergeCell ref="N10:P10"/>
    <mergeCell ref="B15:B20"/>
    <mergeCell ref="C15:C20"/>
    <mergeCell ref="D15:D20"/>
    <mergeCell ref="E15:E20"/>
    <mergeCell ref="F15:F20"/>
    <mergeCell ref="G15:G20"/>
    <mergeCell ref="H15:H20"/>
    <mergeCell ref="I15:I20"/>
    <mergeCell ref="M15:O15"/>
    <mergeCell ref="AQ15:AQ20"/>
    <mergeCell ref="AR15:AR20"/>
    <mergeCell ref="K16:K20"/>
    <mergeCell ref="L16:L20"/>
    <mergeCell ref="M16:M20"/>
    <mergeCell ref="N16:N20"/>
    <mergeCell ref="O16:O20"/>
    <mergeCell ref="P16:P20"/>
    <mergeCell ref="Q16:Q20"/>
    <mergeCell ref="R16:R20"/>
    <mergeCell ref="AD15:AD20"/>
    <mergeCell ref="AE15:AH15"/>
    <mergeCell ref="AI15:AK15"/>
    <mergeCell ref="AM15:AM20"/>
    <mergeCell ref="AN15:AO15"/>
    <mergeCell ref="AP15:AP20"/>
    <mergeCell ref="AK16:AK20"/>
    <mergeCell ref="AN16:AN20"/>
    <mergeCell ref="AO16:AO20"/>
    <mergeCell ref="U18:U20"/>
    <mergeCell ref="V18:V20"/>
    <mergeCell ref="W18:W20"/>
    <mergeCell ref="X18:X20"/>
    <mergeCell ref="Y18:Y20"/>
    <mergeCell ref="AE16:AE20"/>
    <mergeCell ref="AF16:AF20"/>
    <mergeCell ref="AG16:AG20"/>
    <mergeCell ref="AH16:AH20"/>
    <mergeCell ref="AC15:AC20"/>
    <mergeCell ref="U16:W17"/>
    <mergeCell ref="X16:Z17"/>
    <mergeCell ref="AA16:AB17"/>
    <mergeCell ref="AA19:AA20"/>
    <mergeCell ref="AB19:AB20"/>
    <mergeCell ref="A15:A20"/>
    <mergeCell ref="AI16:AI20"/>
    <mergeCell ref="AJ16:AJ20"/>
    <mergeCell ref="P15:R15"/>
    <mergeCell ref="S15:S20"/>
    <mergeCell ref="T15:T20"/>
    <mergeCell ref="U15:Z15"/>
    <mergeCell ref="AA15:AB15"/>
    <mergeCell ref="Z18:Z20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37"/>
  <sheetViews>
    <sheetView workbookViewId="0">
      <selection activeCell="P34" sqref="P34"/>
    </sheetView>
  </sheetViews>
  <sheetFormatPr defaultRowHeight="15"/>
  <cols>
    <col min="12" max="12" width="11.140625" customWidth="1"/>
    <col min="13" max="13" width="12.5703125" customWidth="1"/>
    <col min="14" max="14" width="12" customWidth="1"/>
    <col min="16" max="16" width="11.5703125" customWidth="1"/>
    <col min="17" max="18" width="12" customWidth="1"/>
    <col min="19" max="19" width="11" customWidth="1"/>
  </cols>
  <sheetData>
    <row r="1" spans="1:19" ht="15.75">
      <c r="A1" s="23" t="s">
        <v>93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.75">
      <c r="A2" s="23" t="s">
        <v>94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4"/>
      <c r="Q2" s="23"/>
      <c r="R2" s="23"/>
      <c r="S2" s="23"/>
    </row>
    <row r="3" spans="1:19" ht="15.7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</row>
    <row r="4" spans="1:19" ht="15.75">
      <c r="A4" s="23"/>
      <c r="B4" s="23"/>
      <c r="C4" s="25" t="s">
        <v>95</v>
      </c>
      <c r="D4" s="25"/>
      <c r="E4" s="25"/>
      <c r="F4" s="25"/>
      <c r="G4" s="25"/>
      <c r="H4" s="25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</row>
    <row r="5" spans="1:19" ht="15.75">
      <c r="A5" s="23"/>
      <c r="B5" s="23"/>
      <c r="C5" s="25" t="s">
        <v>96</v>
      </c>
      <c r="D5" s="25"/>
      <c r="E5" s="25"/>
      <c r="F5" s="25"/>
      <c r="G5" s="25"/>
      <c r="H5" s="25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</row>
    <row r="6" spans="1:19" ht="15.75">
      <c r="A6" s="23"/>
      <c r="B6" s="23"/>
      <c r="C6" s="23"/>
      <c r="D6" s="23" t="s">
        <v>97</v>
      </c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</row>
    <row r="7" spans="1:19" ht="15.75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</row>
    <row r="8" spans="1:19" ht="15.75">
      <c r="A8" s="26" t="s">
        <v>98</v>
      </c>
      <c r="B8" s="27" t="s">
        <v>99</v>
      </c>
      <c r="C8" s="28" t="s">
        <v>100</v>
      </c>
      <c r="D8" s="29" t="s">
        <v>101</v>
      </c>
      <c r="E8" s="28" t="s">
        <v>102</v>
      </c>
      <c r="F8" s="29" t="s">
        <v>103</v>
      </c>
      <c r="G8" s="29" t="s">
        <v>104</v>
      </c>
      <c r="H8" s="29" t="s">
        <v>105</v>
      </c>
      <c r="I8" s="28"/>
      <c r="J8" s="29"/>
      <c r="K8" s="28"/>
      <c r="L8" s="27" t="s">
        <v>106</v>
      </c>
      <c r="M8" s="27" t="s">
        <v>107</v>
      </c>
      <c r="N8" s="30"/>
      <c r="O8" s="31"/>
      <c r="P8" s="27"/>
      <c r="Q8" s="32">
        <v>0.1</v>
      </c>
      <c r="R8" s="27" t="s">
        <v>108</v>
      </c>
      <c r="S8" s="33" t="s">
        <v>109</v>
      </c>
    </row>
    <row r="9" spans="1:19" ht="15.75">
      <c r="A9" s="34"/>
      <c r="B9" s="35" t="s">
        <v>110</v>
      </c>
      <c r="C9" s="36"/>
      <c r="D9" s="37"/>
      <c r="E9" s="36"/>
      <c r="F9" s="37"/>
      <c r="G9" s="37"/>
      <c r="H9" s="37"/>
      <c r="I9" s="36" t="s">
        <v>111</v>
      </c>
      <c r="J9" s="37" t="s">
        <v>112</v>
      </c>
      <c r="K9" s="36" t="s">
        <v>113</v>
      </c>
      <c r="L9" s="38"/>
      <c r="M9" s="39" t="s">
        <v>114</v>
      </c>
      <c r="N9" s="40">
        <v>0.25</v>
      </c>
      <c r="O9" s="41"/>
      <c r="P9" s="38" t="s">
        <v>115</v>
      </c>
      <c r="Q9" s="42" t="s">
        <v>116</v>
      </c>
      <c r="R9" s="39"/>
      <c r="S9" s="33"/>
    </row>
    <row r="10" spans="1:19" ht="15.75">
      <c r="A10" s="43">
        <v>1</v>
      </c>
      <c r="B10" s="43"/>
      <c r="C10" s="43" t="s">
        <v>117</v>
      </c>
      <c r="D10" s="43" t="s">
        <v>59</v>
      </c>
      <c r="E10" s="44">
        <v>31.1</v>
      </c>
      <c r="F10" s="45" t="s">
        <v>118</v>
      </c>
      <c r="G10" s="46">
        <v>3</v>
      </c>
      <c r="H10" s="43"/>
      <c r="I10" s="47">
        <v>6.22</v>
      </c>
      <c r="J10" s="43">
        <v>17697</v>
      </c>
      <c r="K10" s="43">
        <v>1</v>
      </c>
      <c r="L10" s="48">
        <f t="shared" ref="L10:L16" si="0">I10*J10*K10</f>
        <v>110075.34</v>
      </c>
      <c r="M10" s="48">
        <f>L10*25%</f>
        <v>27518.834999999999</v>
      </c>
      <c r="N10" s="48">
        <f>(L10+M10)*1.25</f>
        <v>171992.71875</v>
      </c>
      <c r="O10" s="48"/>
      <c r="P10" s="48"/>
      <c r="Q10" s="48">
        <f>N10*10%</f>
        <v>17199.271875000002</v>
      </c>
      <c r="R10" s="48">
        <f>N10+P10+Q10</f>
        <v>189191.99062500001</v>
      </c>
      <c r="S10" s="48">
        <f>N10</f>
        <v>171992.71875</v>
      </c>
    </row>
    <row r="11" spans="1:19" ht="15.75">
      <c r="A11" s="43">
        <v>2</v>
      </c>
      <c r="B11" s="43"/>
      <c r="C11" s="43" t="s">
        <v>119</v>
      </c>
      <c r="D11" s="43" t="s">
        <v>59</v>
      </c>
      <c r="E11" s="44">
        <v>31.02</v>
      </c>
      <c r="F11" s="45" t="s">
        <v>118</v>
      </c>
      <c r="G11" s="46" t="s">
        <v>120</v>
      </c>
      <c r="H11" s="43"/>
      <c r="I11" s="44">
        <v>5.91</v>
      </c>
      <c r="J11" s="43">
        <v>17697</v>
      </c>
      <c r="K11" s="43">
        <v>1</v>
      </c>
      <c r="L11" s="48">
        <f t="shared" si="0"/>
        <v>104589.27</v>
      </c>
      <c r="M11" s="48">
        <f t="shared" ref="M11:M16" si="1">L11*25%</f>
        <v>26147.317500000001</v>
      </c>
      <c r="N11" s="48">
        <f t="shared" ref="N11:N18" si="2">(L11+M11)*1.25</f>
        <v>163420.734375</v>
      </c>
      <c r="O11" s="48"/>
      <c r="P11" s="48"/>
      <c r="Q11" s="48">
        <f t="shared" ref="Q11:Q18" si="3">N11*10%</f>
        <v>16342.073437500001</v>
      </c>
      <c r="R11" s="48">
        <f t="shared" ref="R11:R30" si="4">N11+P11+Q11</f>
        <v>179762.80781249999</v>
      </c>
      <c r="S11" s="48">
        <f t="shared" ref="S11:S16" si="5">L11+M11+Q11</f>
        <v>147078.66093750001</v>
      </c>
    </row>
    <row r="12" spans="1:19" ht="15.75">
      <c r="A12" s="43">
        <v>3</v>
      </c>
      <c r="B12" s="43"/>
      <c r="C12" s="43" t="s">
        <v>121</v>
      </c>
      <c r="D12" s="43" t="s">
        <v>59</v>
      </c>
      <c r="E12" s="44">
        <v>16</v>
      </c>
      <c r="F12" s="45" t="s">
        <v>118</v>
      </c>
      <c r="G12" s="46" t="s">
        <v>120</v>
      </c>
      <c r="H12" s="43"/>
      <c r="I12" s="44">
        <v>5.59</v>
      </c>
      <c r="J12" s="43">
        <v>17697</v>
      </c>
      <c r="K12" s="43">
        <v>1</v>
      </c>
      <c r="L12" s="48">
        <f t="shared" si="0"/>
        <v>98926.23</v>
      </c>
      <c r="M12" s="48">
        <f t="shared" si="1"/>
        <v>24731.557499999999</v>
      </c>
      <c r="N12" s="48">
        <f t="shared" si="2"/>
        <v>154572.234375</v>
      </c>
      <c r="O12" s="48"/>
      <c r="P12" s="48"/>
      <c r="Q12" s="48">
        <f t="shared" si="3"/>
        <v>15457.223437500001</v>
      </c>
      <c r="R12" s="48">
        <f t="shared" si="4"/>
        <v>170029.45781250001</v>
      </c>
      <c r="S12" s="48">
        <f t="shared" si="5"/>
        <v>139115.01093749999</v>
      </c>
    </row>
    <row r="13" spans="1:19" ht="15.75">
      <c r="A13" s="43">
        <v>4</v>
      </c>
      <c r="B13" s="43"/>
      <c r="C13" s="43" t="s">
        <v>122</v>
      </c>
      <c r="D13" s="43" t="s">
        <v>59</v>
      </c>
      <c r="E13" s="47">
        <v>7</v>
      </c>
      <c r="F13" s="43" t="s">
        <v>123</v>
      </c>
      <c r="G13" s="43">
        <v>4</v>
      </c>
      <c r="H13" s="43"/>
      <c r="I13" s="47">
        <v>4.33</v>
      </c>
      <c r="J13" s="43">
        <v>17697</v>
      </c>
      <c r="K13" s="43">
        <v>1</v>
      </c>
      <c r="L13" s="48">
        <f t="shared" si="0"/>
        <v>76628.009999999995</v>
      </c>
      <c r="M13" s="48">
        <f t="shared" si="1"/>
        <v>19157.002499999999</v>
      </c>
      <c r="N13" s="48">
        <f t="shared" si="2"/>
        <v>119731.265625</v>
      </c>
      <c r="O13" s="48"/>
      <c r="P13" s="48"/>
      <c r="Q13" s="48">
        <f t="shared" si="3"/>
        <v>11973.126562500001</v>
      </c>
      <c r="R13" s="48">
        <f t="shared" si="4"/>
        <v>131704.39218749999</v>
      </c>
      <c r="S13" s="48">
        <f t="shared" si="5"/>
        <v>107758.13906250001</v>
      </c>
    </row>
    <row r="14" spans="1:19" ht="15.75">
      <c r="A14" s="43">
        <v>5</v>
      </c>
      <c r="B14" s="43"/>
      <c r="C14" s="43" t="s">
        <v>124</v>
      </c>
      <c r="D14" s="43" t="s">
        <v>125</v>
      </c>
      <c r="E14" s="44">
        <v>2</v>
      </c>
      <c r="F14" s="45" t="s">
        <v>126</v>
      </c>
      <c r="G14" s="48">
        <v>4</v>
      </c>
      <c r="H14" s="43"/>
      <c r="I14" s="47">
        <v>3.41</v>
      </c>
      <c r="J14" s="43">
        <v>17697</v>
      </c>
      <c r="K14" s="43">
        <v>1</v>
      </c>
      <c r="L14" s="48">
        <f t="shared" si="0"/>
        <v>60346.770000000004</v>
      </c>
      <c r="M14" s="48">
        <f t="shared" si="1"/>
        <v>15086.692500000001</v>
      </c>
      <c r="N14" s="48">
        <f t="shared" si="2"/>
        <v>94291.828125000015</v>
      </c>
      <c r="O14" s="48"/>
      <c r="P14" s="48"/>
      <c r="Q14" s="48">
        <f t="shared" si="3"/>
        <v>9429.1828125000011</v>
      </c>
      <c r="R14" s="48">
        <f t="shared" si="4"/>
        <v>103721.01093750002</v>
      </c>
      <c r="S14" s="48">
        <f t="shared" si="5"/>
        <v>84862.645312500012</v>
      </c>
    </row>
    <row r="15" spans="1:19" ht="15.75">
      <c r="A15" s="43">
        <v>6</v>
      </c>
      <c r="B15" s="43"/>
      <c r="C15" s="49" t="s">
        <v>127</v>
      </c>
      <c r="D15" s="43" t="s">
        <v>59</v>
      </c>
      <c r="E15" s="47">
        <v>31.09</v>
      </c>
      <c r="F15" s="43" t="s">
        <v>123</v>
      </c>
      <c r="G15" s="43">
        <v>2</v>
      </c>
      <c r="H15" s="50"/>
      <c r="I15" s="44">
        <v>5.2</v>
      </c>
      <c r="J15" s="43">
        <v>17697</v>
      </c>
      <c r="K15" s="48">
        <v>1</v>
      </c>
      <c r="L15" s="48">
        <f t="shared" si="0"/>
        <v>92024.400000000009</v>
      </c>
      <c r="M15" s="48">
        <f t="shared" si="1"/>
        <v>23006.100000000002</v>
      </c>
      <c r="N15" s="48">
        <f t="shared" si="2"/>
        <v>143788.12500000003</v>
      </c>
      <c r="O15" s="48"/>
      <c r="P15" s="48"/>
      <c r="Q15" s="48">
        <f t="shared" si="3"/>
        <v>14378.812500000004</v>
      </c>
      <c r="R15" s="48">
        <f t="shared" si="4"/>
        <v>158166.93750000003</v>
      </c>
      <c r="S15" s="48">
        <f t="shared" si="5"/>
        <v>129409.31250000001</v>
      </c>
    </row>
    <row r="16" spans="1:19" ht="15.75">
      <c r="A16" s="43">
        <v>7</v>
      </c>
      <c r="B16" s="43"/>
      <c r="C16" s="49" t="s">
        <v>128</v>
      </c>
      <c r="D16" s="43" t="s">
        <v>59</v>
      </c>
      <c r="E16" s="47">
        <v>11</v>
      </c>
      <c r="F16" s="43" t="s">
        <v>129</v>
      </c>
      <c r="G16" s="43">
        <v>2</v>
      </c>
      <c r="H16" s="43"/>
      <c r="I16" s="44">
        <v>4.2300000000000004</v>
      </c>
      <c r="J16" s="43">
        <v>17697</v>
      </c>
      <c r="K16" s="48">
        <v>1</v>
      </c>
      <c r="L16" s="48">
        <f t="shared" si="0"/>
        <v>74858.310000000012</v>
      </c>
      <c r="M16" s="48">
        <f t="shared" si="1"/>
        <v>18714.577500000003</v>
      </c>
      <c r="N16" s="48">
        <f t="shared" si="2"/>
        <v>116966.10937500001</v>
      </c>
      <c r="O16" s="48"/>
      <c r="P16" s="48"/>
      <c r="Q16" s="48">
        <f t="shared" si="3"/>
        <v>11696.610937500001</v>
      </c>
      <c r="R16" s="48">
        <f t="shared" si="4"/>
        <v>128662.72031250002</v>
      </c>
      <c r="S16" s="48">
        <f t="shared" si="5"/>
        <v>105269.49843750001</v>
      </c>
    </row>
    <row r="17" spans="1:19" ht="15.75">
      <c r="A17" s="43">
        <v>8</v>
      </c>
      <c r="B17" s="43"/>
      <c r="C17" s="43" t="s">
        <v>130</v>
      </c>
      <c r="D17" s="43" t="s">
        <v>125</v>
      </c>
      <c r="E17" s="47">
        <v>40</v>
      </c>
      <c r="F17" s="43" t="s">
        <v>126</v>
      </c>
      <c r="G17" s="43">
        <v>4</v>
      </c>
      <c r="H17" s="43">
        <v>13</v>
      </c>
      <c r="I17" s="47">
        <v>3.73</v>
      </c>
      <c r="J17" s="43">
        <v>17697</v>
      </c>
      <c r="K17" s="48">
        <v>1</v>
      </c>
      <c r="L17" s="48">
        <f>I17*J17*K17</f>
        <v>66009.81</v>
      </c>
      <c r="M17" s="48">
        <f>L17*25%</f>
        <v>16502.452499999999</v>
      </c>
      <c r="N17" s="48">
        <f t="shared" si="2"/>
        <v>103140.328125</v>
      </c>
      <c r="O17" s="48"/>
      <c r="P17" s="48">
        <v>0</v>
      </c>
      <c r="Q17" s="48">
        <f t="shared" si="3"/>
        <v>10314.032812500001</v>
      </c>
      <c r="R17" s="48">
        <f t="shared" si="4"/>
        <v>113454.36093749999</v>
      </c>
      <c r="S17" s="48">
        <f>L17+M17+Q17</f>
        <v>92826.295312500006</v>
      </c>
    </row>
    <row r="18" spans="1:19" ht="15.75">
      <c r="A18" s="43">
        <v>9</v>
      </c>
      <c r="B18" s="51"/>
      <c r="C18" s="43" t="s">
        <v>130</v>
      </c>
      <c r="D18" s="43" t="s">
        <v>59</v>
      </c>
      <c r="E18" s="47">
        <v>5.1100000000000003</v>
      </c>
      <c r="F18" s="43" t="s">
        <v>129</v>
      </c>
      <c r="G18" s="43">
        <v>4</v>
      </c>
      <c r="H18" s="43">
        <v>10</v>
      </c>
      <c r="I18" s="44">
        <v>3.78</v>
      </c>
      <c r="J18" s="43">
        <v>17697</v>
      </c>
      <c r="K18" s="46">
        <v>0.5</v>
      </c>
      <c r="L18" s="48">
        <f>I18*J18*K18</f>
        <v>33447.33</v>
      </c>
      <c r="M18" s="48">
        <f>L18*25%</f>
        <v>8361.8325000000004</v>
      </c>
      <c r="N18" s="48">
        <f t="shared" si="2"/>
        <v>52261.453125000007</v>
      </c>
      <c r="O18" s="48"/>
      <c r="P18" s="48"/>
      <c r="Q18" s="48">
        <f t="shared" si="3"/>
        <v>5226.1453125000007</v>
      </c>
      <c r="R18" s="48">
        <f t="shared" si="4"/>
        <v>57487.598437500012</v>
      </c>
      <c r="S18" s="48">
        <f>L18+M18+Q18</f>
        <v>47035.307812500003</v>
      </c>
    </row>
    <row r="19" spans="1:19" ht="15.75">
      <c r="A19" s="43">
        <v>10</v>
      </c>
      <c r="B19" s="43"/>
      <c r="C19" s="49" t="s">
        <v>131</v>
      </c>
      <c r="D19" s="43" t="s">
        <v>125</v>
      </c>
      <c r="E19" s="47">
        <v>21.11</v>
      </c>
      <c r="F19" s="43" t="s">
        <v>132</v>
      </c>
      <c r="G19" s="43">
        <v>3</v>
      </c>
      <c r="H19" s="43"/>
      <c r="I19" s="47">
        <v>3.65</v>
      </c>
      <c r="J19" s="43">
        <v>17697</v>
      </c>
      <c r="K19" s="48">
        <v>1</v>
      </c>
      <c r="L19" s="48">
        <f t="shared" ref="L19" si="6">I19*J19*K19</f>
        <v>64594.049999999996</v>
      </c>
      <c r="M19" s="48"/>
      <c r="N19" s="48">
        <f>L19+M19</f>
        <v>64594.049999999996</v>
      </c>
      <c r="O19" s="48"/>
      <c r="P19" s="48"/>
      <c r="Q19" s="48">
        <f t="shared" ref="Q19" si="7">(L19+M19)*10%</f>
        <v>6459.4049999999997</v>
      </c>
      <c r="R19" s="48">
        <f t="shared" si="4"/>
        <v>71053.455000000002</v>
      </c>
      <c r="S19" s="48">
        <f t="shared" ref="S19" si="8">L19+M19+Q19</f>
        <v>71053.455000000002</v>
      </c>
    </row>
    <row r="20" spans="1:19" ht="15.75">
      <c r="A20" s="43">
        <v>11</v>
      </c>
      <c r="B20" s="43"/>
      <c r="C20" s="43" t="s">
        <v>133</v>
      </c>
      <c r="D20" s="43" t="s">
        <v>125</v>
      </c>
      <c r="E20" s="44">
        <v>29.09</v>
      </c>
      <c r="F20" s="45" t="s">
        <v>134</v>
      </c>
      <c r="G20" s="45"/>
      <c r="H20" s="52"/>
      <c r="I20" s="47">
        <v>3.68</v>
      </c>
      <c r="J20" s="43">
        <v>17697</v>
      </c>
      <c r="K20" s="43">
        <v>1</v>
      </c>
      <c r="L20" s="48">
        <f>I20*J20*K20</f>
        <v>65124.960000000006</v>
      </c>
      <c r="M20" s="48">
        <f>L20*25%</f>
        <v>16281.240000000002</v>
      </c>
      <c r="N20" s="48">
        <f t="shared" ref="N20:N30" si="9">L20+M20</f>
        <v>81406.200000000012</v>
      </c>
      <c r="O20" s="48"/>
      <c r="P20" s="48">
        <v>3539</v>
      </c>
      <c r="Q20" s="48">
        <f>(L20+M20)*10%</f>
        <v>8140.6200000000017</v>
      </c>
      <c r="R20" s="48">
        <f t="shared" si="4"/>
        <v>93085.82</v>
      </c>
      <c r="S20" s="48">
        <f>L20+M20+Q20</f>
        <v>89546.82</v>
      </c>
    </row>
    <row r="21" spans="1:19" ht="15.75">
      <c r="A21" s="43">
        <v>12</v>
      </c>
      <c r="B21" s="43"/>
      <c r="C21" s="53" t="s">
        <v>135</v>
      </c>
      <c r="D21" s="51" t="s">
        <v>125</v>
      </c>
      <c r="E21" s="54">
        <v>6.06</v>
      </c>
      <c r="F21" s="55" t="s">
        <v>136</v>
      </c>
      <c r="G21" s="55"/>
      <c r="H21" s="51"/>
      <c r="I21" s="56">
        <v>3.08</v>
      </c>
      <c r="J21" s="43">
        <v>17697</v>
      </c>
      <c r="K21" s="51">
        <v>1</v>
      </c>
      <c r="L21" s="48">
        <f>I21*J21*K21</f>
        <v>54506.76</v>
      </c>
      <c r="M21" s="48"/>
      <c r="N21" s="48">
        <f t="shared" si="9"/>
        <v>54506.76</v>
      </c>
      <c r="O21" s="48"/>
      <c r="P21" s="48"/>
      <c r="Q21" s="48">
        <f>(L21+M21)*10%</f>
        <v>5450.6760000000004</v>
      </c>
      <c r="R21" s="48">
        <f t="shared" si="4"/>
        <v>59957.436000000002</v>
      </c>
      <c r="S21" s="48">
        <f>L21+M21+Q21</f>
        <v>59957.436000000002</v>
      </c>
    </row>
    <row r="22" spans="1:19" ht="15.75">
      <c r="A22" s="43">
        <v>13</v>
      </c>
      <c r="B22" s="43"/>
      <c r="C22" s="53" t="s">
        <v>137</v>
      </c>
      <c r="D22" s="51" t="s">
        <v>125</v>
      </c>
      <c r="E22" s="54">
        <v>2.0699999999999998</v>
      </c>
      <c r="F22" s="55" t="s">
        <v>136</v>
      </c>
      <c r="G22" s="55"/>
      <c r="H22" s="51"/>
      <c r="I22" s="56">
        <v>3.01</v>
      </c>
      <c r="J22" s="43">
        <v>17697</v>
      </c>
      <c r="K22" s="51">
        <v>1</v>
      </c>
      <c r="L22" s="48">
        <f t="shared" ref="L22:L30" si="10">I22*J22*K22</f>
        <v>53267.969999999994</v>
      </c>
      <c r="M22" s="48"/>
      <c r="N22" s="48">
        <f t="shared" si="9"/>
        <v>53267.969999999994</v>
      </c>
      <c r="O22" s="48"/>
      <c r="P22" s="48"/>
      <c r="Q22" s="48">
        <f t="shared" ref="Q22:Q30" si="11">(L22+M22)*10%</f>
        <v>5326.7969999999996</v>
      </c>
      <c r="R22" s="48">
        <f t="shared" si="4"/>
        <v>58594.766999999993</v>
      </c>
      <c r="S22" s="48"/>
    </row>
    <row r="23" spans="1:19" ht="15.75">
      <c r="A23" s="43">
        <v>14</v>
      </c>
      <c r="B23" s="43"/>
      <c r="C23" s="49" t="s">
        <v>138</v>
      </c>
      <c r="D23" s="43"/>
      <c r="E23" s="43"/>
      <c r="F23" s="43"/>
      <c r="G23" s="43"/>
      <c r="H23" s="43" t="s">
        <v>139</v>
      </c>
      <c r="I23" s="43">
        <v>2.77</v>
      </c>
      <c r="J23" s="43">
        <v>17697</v>
      </c>
      <c r="K23" s="48">
        <v>3</v>
      </c>
      <c r="L23" s="48">
        <f t="shared" si="10"/>
        <v>147062.07</v>
      </c>
      <c r="M23" s="48"/>
      <c r="N23" s="48">
        <f t="shared" si="9"/>
        <v>147062.07</v>
      </c>
      <c r="O23" s="57"/>
      <c r="P23" s="48">
        <v>73530</v>
      </c>
      <c r="Q23" s="48">
        <f t="shared" si="11"/>
        <v>14706.207000000002</v>
      </c>
      <c r="R23" s="48">
        <f t="shared" si="4"/>
        <v>235298.277</v>
      </c>
      <c r="S23" s="48"/>
    </row>
    <row r="24" spans="1:19" ht="15.75">
      <c r="A24" s="43">
        <v>15</v>
      </c>
      <c r="B24" s="43"/>
      <c r="C24" s="49" t="s">
        <v>140</v>
      </c>
      <c r="D24" s="43"/>
      <c r="E24" s="43"/>
      <c r="F24" s="43"/>
      <c r="G24" s="43"/>
      <c r="H24" s="43" t="s">
        <v>139</v>
      </c>
      <c r="I24" s="43">
        <v>2.77</v>
      </c>
      <c r="J24" s="43">
        <v>17697</v>
      </c>
      <c r="K24" s="48">
        <v>9</v>
      </c>
      <c r="L24" s="48">
        <f t="shared" si="10"/>
        <v>441186.21</v>
      </c>
      <c r="M24" s="48"/>
      <c r="N24" s="48">
        <f t="shared" si="9"/>
        <v>441186.21</v>
      </c>
      <c r="O24" s="48"/>
      <c r="P24" s="48"/>
      <c r="Q24" s="48">
        <f t="shared" si="11"/>
        <v>44118.621000000006</v>
      </c>
      <c r="R24" s="48">
        <f t="shared" si="4"/>
        <v>485304.83100000001</v>
      </c>
      <c r="S24" s="48"/>
    </row>
    <row r="25" spans="1:19" ht="15.75">
      <c r="A25" s="43">
        <v>16</v>
      </c>
      <c r="B25" s="43"/>
      <c r="C25" s="49" t="s">
        <v>141</v>
      </c>
      <c r="D25" s="43"/>
      <c r="E25" s="43"/>
      <c r="F25" s="43"/>
      <c r="G25" s="43"/>
      <c r="H25" s="43" t="s">
        <v>142</v>
      </c>
      <c r="I25" s="43">
        <v>2.84</v>
      </c>
      <c r="J25" s="43">
        <v>17697</v>
      </c>
      <c r="K25" s="46">
        <v>1</v>
      </c>
      <c r="L25" s="48">
        <f t="shared" si="10"/>
        <v>50259.479999999996</v>
      </c>
      <c r="M25" s="48"/>
      <c r="N25" s="48">
        <f t="shared" si="9"/>
        <v>50259.479999999996</v>
      </c>
      <c r="O25" s="48"/>
      <c r="P25" s="48"/>
      <c r="Q25" s="48">
        <f t="shared" si="11"/>
        <v>5025.9480000000003</v>
      </c>
      <c r="R25" s="48">
        <f t="shared" si="4"/>
        <v>55285.428</v>
      </c>
      <c r="S25" s="48"/>
    </row>
    <row r="26" spans="1:19" ht="15.75">
      <c r="A26" s="43">
        <v>17</v>
      </c>
      <c r="B26" s="43"/>
      <c r="C26" s="43" t="s">
        <v>143</v>
      </c>
      <c r="D26" s="43"/>
      <c r="E26" s="43"/>
      <c r="F26" s="43"/>
      <c r="G26" s="43"/>
      <c r="H26" s="43" t="s">
        <v>139</v>
      </c>
      <c r="I26" s="43">
        <v>2.77</v>
      </c>
      <c r="J26" s="43">
        <v>17697</v>
      </c>
      <c r="K26" s="46">
        <v>1.5</v>
      </c>
      <c r="L26" s="48">
        <f t="shared" si="10"/>
        <v>73531.035000000003</v>
      </c>
      <c r="M26" s="48"/>
      <c r="N26" s="48">
        <f t="shared" si="9"/>
        <v>73531.035000000003</v>
      </c>
      <c r="O26" s="48"/>
      <c r="P26" s="48"/>
      <c r="Q26" s="48">
        <f t="shared" si="11"/>
        <v>7353.1035000000011</v>
      </c>
      <c r="R26" s="48">
        <f t="shared" si="4"/>
        <v>80884.138500000001</v>
      </c>
      <c r="S26" s="48"/>
    </row>
    <row r="27" spans="1:19" ht="15.75">
      <c r="A27" s="43">
        <v>18</v>
      </c>
      <c r="B27" s="43"/>
      <c r="C27" s="43" t="s">
        <v>144</v>
      </c>
      <c r="D27" s="43"/>
      <c r="E27" s="43"/>
      <c r="F27" s="43"/>
      <c r="G27" s="43"/>
      <c r="H27" s="43" t="s">
        <v>139</v>
      </c>
      <c r="I27" s="43">
        <v>2.77</v>
      </c>
      <c r="J27" s="43">
        <v>17697</v>
      </c>
      <c r="K27" s="48">
        <v>2</v>
      </c>
      <c r="L27" s="48">
        <f t="shared" si="10"/>
        <v>98041.38</v>
      </c>
      <c r="M27" s="48"/>
      <c r="N27" s="48">
        <f t="shared" si="9"/>
        <v>98041.38</v>
      </c>
      <c r="O27" s="48"/>
      <c r="P27" s="48"/>
      <c r="Q27" s="48">
        <f t="shared" si="11"/>
        <v>9804.1380000000008</v>
      </c>
      <c r="R27" s="48">
        <f t="shared" si="4"/>
        <v>107845.51800000001</v>
      </c>
      <c r="S27" s="48"/>
    </row>
    <row r="28" spans="1:19" ht="15.75">
      <c r="A28" s="43">
        <v>19</v>
      </c>
      <c r="B28" s="43"/>
      <c r="C28" s="43" t="s">
        <v>145</v>
      </c>
      <c r="D28" s="43"/>
      <c r="E28" s="43"/>
      <c r="F28" s="43"/>
      <c r="G28" s="43"/>
      <c r="H28" s="43" t="s">
        <v>146</v>
      </c>
      <c r="I28" s="43">
        <v>2.77</v>
      </c>
      <c r="J28" s="43">
        <v>17697</v>
      </c>
      <c r="K28" s="48">
        <v>1</v>
      </c>
      <c r="L28" s="48">
        <f t="shared" si="10"/>
        <v>49020.69</v>
      </c>
      <c r="M28" s="48"/>
      <c r="N28" s="48">
        <f t="shared" si="9"/>
        <v>49020.69</v>
      </c>
      <c r="O28" s="48"/>
      <c r="P28" s="48"/>
      <c r="Q28" s="48">
        <f t="shared" si="11"/>
        <v>4902.0690000000004</v>
      </c>
      <c r="R28" s="48">
        <f t="shared" si="4"/>
        <v>53922.759000000005</v>
      </c>
      <c r="S28" s="48"/>
    </row>
    <row r="29" spans="1:19" ht="15.75">
      <c r="A29" s="43">
        <v>20</v>
      </c>
      <c r="B29" s="43"/>
      <c r="C29" s="43" t="s">
        <v>147</v>
      </c>
      <c r="D29" s="43"/>
      <c r="E29" s="43"/>
      <c r="F29" s="43"/>
      <c r="G29" s="43"/>
      <c r="H29" s="43" t="s">
        <v>142</v>
      </c>
      <c r="I29" s="43">
        <v>2.84</v>
      </c>
      <c r="J29" s="43">
        <v>17697</v>
      </c>
      <c r="K29" s="48">
        <v>4</v>
      </c>
      <c r="L29" s="48">
        <f t="shared" si="10"/>
        <v>201037.91999999998</v>
      </c>
      <c r="M29" s="48"/>
      <c r="N29" s="48">
        <f t="shared" si="9"/>
        <v>201037.91999999998</v>
      </c>
      <c r="O29" s="48"/>
      <c r="P29" s="48">
        <v>100519</v>
      </c>
      <c r="Q29" s="48">
        <f t="shared" si="11"/>
        <v>20103.792000000001</v>
      </c>
      <c r="R29" s="48">
        <f t="shared" si="4"/>
        <v>321660.712</v>
      </c>
      <c r="S29" s="48"/>
    </row>
    <row r="30" spans="1:19" ht="15.75">
      <c r="A30" s="43">
        <v>21</v>
      </c>
      <c r="B30" s="43"/>
      <c r="C30" s="43" t="s">
        <v>148</v>
      </c>
      <c r="D30" s="43"/>
      <c r="E30" s="43"/>
      <c r="F30" s="43"/>
      <c r="G30" s="43"/>
      <c r="H30" s="43">
        <v>1</v>
      </c>
      <c r="I30" s="43">
        <v>2.77</v>
      </c>
      <c r="J30" s="43">
        <v>17697</v>
      </c>
      <c r="K30" s="46">
        <v>0.5</v>
      </c>
      <c r="L30" s="48">
        <f t="shared" si="10"/>
        <v>24510.345000000001</v>
      </c>
      <c r="M30" s="48"/>
      <c r="N30" s="48">
        <f t="shared" si="9"/>
        <v>24510.345000000001</v>
      </c>
      <c r="O30" s="48"/>
      <c r="P30" s="48"/>
      <c r="Q30" s="48">
        <f t="shared" si="11"/>
        <v>2451.0345000000002</v>
      </c>
      <c r="R30" s="48">
        <f t="shared" si="4"/>
        <v>26961.379500000003</v>
      </c>
      <c r="S30" s="48"/>
    </row>
    <row r="31" spans="1:19" ht="15.75">
      <c r="A31" s="33"/>
      <c r="B31" s="27"/>
      <c r="C31" s="27" t="s">
        <v>3</v>
      </c>
      <c r="D31" s="27"/>
      <c r="E31" s="27"/>
      <c r="F31" s="27"/>
      <c r="G31" s="27"/>
      <c r="H31" s="27"/>
      <c r="I31" s="27"/>
      <c r="J31" s="33"/>
      <c r="K31" s="58">
        <f>SUM(K10:K30)</f>
        <v>34.5</v>
      </c>
      <c r="L31" s="58">
        <f t="shared" ref="L31:S31" si="12">SUM(L10:L30)</f>
        <v>2039048.3399999996</v>
      </c>
      <c r="M31" s="58">
        <f t="shared" si="12"/>
        <v>195507.60750000001</v>
      </c>
      <c r="N31" s="58">
        <f t="shared" si="12"/>
        <v>2458588.9068749999</v>
      </c>
      <c r="O31" s="58">
        <f t="shared" si="12"/>
        <v>0</v>
      </c>
      <c r="P31" s="58">
        <f t="shared" si="12"/>
        <v>177588</v>
      </c>
      <c r="Q31" s="58">
        <f t="shared" si="12"/>
        <v>245858.89068750001</v>
      </c>
      <c r="R31" s="58">
        <f t="shared" si="12"/>
        <v>2882035.7975624995</v>
      </c>
      <c r="S31" s="58">
        <f t="shared" si="12"/>
        <v>1245905.3000625002</v>
      </c>
    </row>
    <row r="32" spans="1:19" ht="15.75">
      <c r="A32" s="23"/>
      <c r="B32" s="23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23"/>
    </row>
    <row r="33" spans="1:19" ht="15.7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60"/>
      <c r="S33" s="23"/>
    </row>
    <row r="34" spans="1:19" ht="15.75">
      <c r="A34" s="23"/>
      <c r="B34" s="23"/>
      <c r="C34" s="23" t="s">
        <v>89</v>
      </c>
      <c r="D34" s="23"/>
      <c r="E34" s="23"/>
      <c r="F34" s="23"/>
      <c r="G34" s="23"/>
      <c r="H34" s="23" t="s">
        <v>149</v>
      </c>
      <c r="I34" s="23"/>
      <c r="J34" s="23"/>
      <c r="K34" s="23" t="s">
        <v>150</v>
      </c>
      <c r="L34" s="23"/>
      <c r="M34" s="23"/>
      <c r="N34" s="23"/>
      <c r="O34" s="23"/>
      <c r="P34" s="23"/>
      <c r="Q34" s="23" t="s">
        <v>151</v>
      </c>
      <c r="R34" s="23"/>
      <c r="S34" s="61"/>
    </row>
    <row r="35" spans="1:19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</row>
    <row r="36" spans="1:19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</row>
    <row r="37" spans="1:19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</row>
  </sheetData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тарифик</vt:lpstr>
      <vt:lpstr>штатка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2021-03-09T08:14:22Z</dcterms:modified>
</cp:coreProperties>
</file>